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SHI HASEGAWA\Desktop\少年ｻｯｶｰ\中部地区\2021年度\2021_理事会関連\2021市長杯\2021_市長杯_配布資料\"/>
    </mc:Choice>
  </mc:AlternateContent>
  <xr:revisionPtr revIDLastSave="0" documentId="13_ncr:1_{BF2B30D9-F5EF-4ADB-8A05-F9350465A893}" xr6:coauthVersionLast="47" xr6:coauthVersionMax="47" xr10:uidLastSave="{00000000-0000-0000-0000-000000000000}"/>
  <bookViews>
    <workbookView xWindow="-120" yWindow="-120" windowWidth="20730" windowHeight="11760" tabRatio="702" activeTab="3" xr2:uid="{88726792-8CE3-4E2C-9CC6-67C1EC6EBCAF}"/>
  </bookViews>
  <sheets>
    <sheet name="市長杯 U-12クラス_組み合わせ" sheetId="4" r:id="rId1"/>
    <sheet name="6月27日対戦表_訂正版" sheetId="2" r:id="rId2"/>
    <sheet name="7月4日対戦表" sheetId="3" r:id="rId3"/>
    <sheet name="市長杯 U-12クラス_トーナメント表" sheetId="5" r:id="rId4"/>
  </sheets>
  <definedNames>
    <definedName name="_xlnm.Print_Area" localSheetId="1">'6月27日対戦表_訂正版'!$A$1:$AM$242</definedName>
    <definedName name="_xlnm.Print_Area" localSheetId="2">'7月4日対戦表'!$A$1:$AM$254</definedName>
    <definedName name="_xlnm.Print_Area" localSheetId="3">'市長杯 U-12クラス_トーナメント表'!$A$1:$AG$71</definedName>
    <definedName name="_xlnm.Print_Area" localSheetId="0">'市長杯 U-12クラス_組み合わせ'!$A$1:$AG$257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5" l="1"/>
  <c r="V65" i="5" s="1"/>
  <c r="X34" i="5"/>
  <c r="I65" i="5" s="1"/>
  <c r="X30" i="5"/>
  <c r="V62" i="5" s="1"/>
  <c r="X26" i="5"/>
  <c r="I62" i="5" s="1"/>
  <c r="X22" i="5"/>
  <c r="V47" i="5" s="1"/>
  <c r="X18" i="5"/>
  <c r="I47" i="5" s="1"/>
  <c r="X14" i="5"/>
  <c r="V44" i="5" s="1"/>
  <c r="X10" i="5"/>
  <c r="I44" i="5" s="1"/>
  <c r="P253" i="3" l="1"/>
  <c r="N253" i="3"/>
  <c r="P252" i="3"/>
  <c r="N252" i="3"/>
  <c r="P251" i="3"/>
  <c r="N251" i="3"/>
  <c r="P222" i="3"/>
  <c r="N222" i="3"/>
  <c r="P221" i="3"/>
  <c r="N221" i="3"/>
  <c r="P220" i="3"/>
  <c r="N220" i="3"/>
  <c r="S245" i="3"/>
  <c r="AE219" i="3"/>
  <c r="AC219" i="3"/>
  <c r="Z219" i="3"/>
  <c r="X219" i="3"/>
  <c r="U219" i="3"/>
  <c r="S219" i="3"/>
  <c r="Z215" i="3"/>
  <c r="X215" i="3"/>
  <c r="Z214" i="3"/>
  <c r="X214" i="3"/>
  <c r="U214" i="3"/>
  <c r="S214" i="3"/>
  <c r="S184" i="3"/>
  <c r="Z190" i="3"/>
  <c r="X190" i="3"/>
  <c r="Z189" i="3"/>
  <c r="X189" i="3"/>
  <c r="U189" i="3"/>
  <c r="S189" i="3"/>
  <c r="Z185" i="3"/>
  <c r="X185" i="3"/>
  <c r="Z184" i="3"/>
  <c r="X184" i="3"/>
  <c r="Z158" i="3"/>
  <c r="X158" i="3"/>
  <c r="Z157" i="3"/>
  <c r="X157" i="3"/>
  <c r="U157" i="3"/>
  <c r="S157" i="3"/>
  <c r="Z153" i="3"/>
  <c r="X153" i="3"/>
  <c r="Z152" i="3"/>
  <c r="X152" i="3"/>
  <c r="U152" i="3"/>
  <c r="S152" i="3"/>
  <c r="Z126" i="3"/>
  <c r="X126" i="3"/>
  <c r="Z125" i="3"/>
  <c r="X125" i="3"/>
  <c r="U125" i="3"/>
  <c r="S125" i="3"/>
  <c r="Z121" i="3"/>
  <c r="X121" i="3"/>
  <c r="Z120" i="3"/>
  <c r="X120" i="3"/>
  <c r="U120" i="3"/>
  <c r="S120" i="3"/>
  <c r="Z94" i="3"/>
  <c r="X94" i="3"/>
  <c r="Z93" i="3"/>
  <c r="X93" i="3"/>
  <c r="U93" i="3"/>
  <c r="S93" i="3"/>
  <c r="Z89" i="3"/>
  <c r="X89" i="3"/>
  <c r="Z88" i="3"/>
  <c r="X88" i="3"/>
  <c r="U88" i="3"/>
  <c r="S88" i="3"/>
  <c r="Z62" i="3"/>
  <c r="X62" i="3"/>
  <c r="X57" i="3"/>
  <c r="Z61" i="3"/>
  <c r="X61" i="3"/>
  <c r="U61" i="3"/>
  <c r="S61" i="3"/>
  <c r="Z57" i="3"/>
  <c r="Z56" i="3"/>
  <c r="X56" i="3"/>
  <c r="U56" i="3"/>
  <c r="S56" i="3"/>
  <c r="Z30" i="3"/>
  <c r="X30" i="3"/>
  <c r="Z29" i="3"/>
  <c r="X29" i="3"/>
  <c r="U29" i="3"/>
  <c r="S29" i="3"/>
  <c r="Z25" i="3"/>
  <c r="X25" i="3"/>
  <c r="Z24" i="3"/>
  <c r="X24" i="3"/>
  <c r="U24" i="3"/>
  <c r="S24" i="3"/>
  <c r="R227" i="3"/>
  <c r="C233" i="3" l="1"/>
  <c r="C235" i="3" s="1"/>
  <c r="C237" i="3" s="1"/>
  <c r="C239" i="3" s="1"/>
  <c r="C241" i="3" s="1"/>
  <c r="C202" i="3"/>
  <c r="C204" i="3" s="1"/>
  <c r="C206" i="3" s="1"/>
  <c r="C208" i="3" s="1"/>
  <c r="E247" i="3"/>
  <c r="V244" i="3" s="1"/>
  <c r="E246" i="3"/>
  <c r="Q244" i="3" s="1"/>
  <c r="E245" i="3"/>
  <c r="E222" i="3"/>
  <c r="AA218" i="3" s="1"/>
  <c r="E221" i="3"/>
  <c r="V218" i="3" s="1"/>
  <c r="E220" i="3"/>
  <c r="E219" i="3"/>
  <c r="L218" i="3" s="1"/>
  <c r="R4" i="3"/>
  <c r="Q180" i="3"/>
  <c r="V180" i="3"/>
  <c r="F164" i="3"/>
  <c r="E253" i="3"/>
  <c r="X237" i="3" s="1"/>
  <c r="E252" i="3"/>
  <c r="I233" i="3" s="1"/>
  <c r="E251" i="3"/>
  <c r="E250" i="3"/>
  <c r="E216" i="3"/>
  <c r="V213" i="3" s="1"/>
  <c r="E215" i="3"/>
  <c r="Q213" i="3" s="1"/>
  <c r="E214" i="3"/>
  <c r="V210" i="3"/>
  <c r="Q210" i="3"/>
  <c r="V208" i="3"/>
  <c r="Z245" i="3" s="1"/>
  <c r="N247" i="3" s="1"/>
  <c r="Q208" i="3"/>
  <c r="P216" i="3" s="1"/>
  <c r="V206" i="3"/>
  <c r="Z250" i="3" s="1"/>
  <c r="Q206" i="3"/>
  <c r="V204" i="3"/>
  <c r="Q204" i="3"/>
  <c r="V202" i="3"/>
  <c r="Q202" i="3"/>
  <c r="V200" i="3"/>
  <c r="U245" i="3" s="1"/>
  <c r="N246" i="3" s="1"/>
  <c r="Q200" i="3"/>
  <c r="AK196" i="3"/>
  <c r="E191" i="3"/>
  <c r="X178" i="3" s="1"/>
  <c r="E190" i="3"/>
  <c r="X170" i="3" s="1"/>
  <c r="E189" i="3"/>
  <c r="E186" i="3"/>
  <c r="X176" i="3" s="1"/>
  <c r="E185" i="3"/>
  <c r="E184" i="3"/>
  <c r="I168" i="3" s="1"/>
  <c r="R164" i="3"/>
  <c r="E159" i="3"/>
  <c r="AA148" i="3" s="1"/>
  <c r="E158" i="3"/>
  <c r="E157" i="3"/>
  <c r="E154" i="3"/>
  <c r="E153" i="3"/>
  <c r="L148" i="3" s="1"/>
  <c r="H131" i="3" s="1"/>
  <c r="X164" i="4" s="1"/>
  <c r="I193" i="4" s="1"/>
  <c r="E152" i="3"/>
  <c r="R132" i="3"/>
  <c r="F132" i="3"/>
  <c r="E127" i="3"/>
  <c r="AA116" i="3" s="1"/>
  <c r="E126" i="3"/>
  <c r="E125" i="3"/>
  <c r="E122" i="3"/>
  <c r="E121" i="3"/>
  <c r="E120" i="3"/>
  <c r="L116" i="3" s="1"/>
  <c r="H99" i="3" s="1"/>
  <c r="X176" i="4" s="1"/>
  <c r="V207" i="4" s="1"/>
  <c r="R100" i="3"/>
  <c r="F100" i="3"/>
  <c r="E95" i="3"/>
  <c r="E94" i="3"/>
  <c r="E93" i="3"/>
  <c r="AA84" i="3" s="1"/>
  <c r="H67" i="3" s="1"/>
  <c r="X160" i="4" s="1"/>
  <c r="V190" i="4" s="1"/>
  <c r="E90" i="3"/>
  <c r="E89" i="3"/>
  <c r="E88" i="3"/>
  <c r="L84" i="3" s="1"/>
  <c r="R68" i="3"/>
  <c r="F68" i="3"/>
  <c r="E63" i="3"/>
  <c r="E62" i="3"/>
  <c r="E61" i="3"/>
  <c r="AA52" i="3" s="1"/>
  <c r="H35" i="3" s="1"/>
  <c r="X172" i="4" s="1"/>
  <c r="I207" i="4" s="1"/>
  <c r="E58" i="3"/>
  <c r="E57" i="3"/>
  <c r="E56" i="3"/>
  <c r="L52" i="3" s="1"/>
  <c r="R36" i="3"/>
  <c r="F36" i="3"/>
  <c r="E31" i="3"/>
  <c r="E30" i="3"/>
  <c r="E29" i="3"/>
  <c r="AA20" i="3" s="1"/>
  <c r="E26" i="3"/>
  <c r="E25" i="3"/>
  <c r="E24" i="3"/>
  <c r="L20" i="3" s="1"/>
  <c r="H3" i="3" s="1"/>
  <c r="X156" i="4" s="1"/>
  <c r="I190" i="4" s="1"/>
  <c r="F4" i="3"/>
  <c r="E210" i="2"/>
  <c r="E209" i="2"/>
  <c r="E208" i="2"/>
  <c r="E207" i="2"/>
  <c r="E204" i="2"/>
  <c r="E203" i="2"/>
  <c r="E202" i="2"/>
  <c r="R184" i="2"/>
  <c r="E179" i="2"/>
  <c r="E178" i="2"/>
  <c r="E177" i="2"/>
  <c r="E174" i="2"/>
  <c r="E173" i="2"/>
  <c r="E172" i="2"/>
  <c r="R154" i="2"/>
  <c r="F154" i="2"/>
  <c r="E149" i="2"/>
  <c r="E148" i="2"/>
  <c r="E147" i="2"/>
  <c r="E144" i="2"/>
  <c r="E143" i="2"/>
  <c r="E142" i="2"/>
  <c r="R124" i="2"/>
  <c r="F124" i="2"/>
  <c r="E119" i="2"/>
  <c r="E118" i="2"/>
  <c r="E117" i="2"/>
  <c r="E114" i="2"/>
  <c r="E113" i="2"/>
  <c r="E112" i="2"/>
  <c r="R94" i="2"/>
  <c r="F94" i="2"/>
  <c r="E89" i="2"/>
  <c r="E88" i="2"/>
  <c r="E87" i="2"/>
  <c r="E84" i="2"/>
  <c r="E83" i="2"/>
  <c r="E82" i="2"/>
  <c r="R64" i="2"/>
  <c r="F64" i="2"/>
  <c r="E59" i="2"/>
  <c r="E58" i="2"/>
  <c r="E57" i="2"/>
  <c r="E54" i="2"/>
  <c r="E53" i="2"/>
  <c r="E52" i="2"/>
  <c r="R34" i="2"/>
  <c r="F34" i="2"/>
  <c r="E29" i="2"/>
  <c r="E28" i="2"/>
  <c r="E27" i="2"/>
  <c r="E24" i="2"/>
  <c r="E23" i="2"/>
  <c r="E22" i="2"/>
  <c r="R4" i="2"/>
  <c r="F4" i="2"/>
  <c r="G141" i="4"/>
  <c r="W113" i="4"/>
  <c r="G95" i="4"/>
  <c r="W91" i="4"/>
  <c r="G105" i="4"/>
  <c r="G91" i="4"/>
  <c r="W103" i="4"/>
  <c r="G129" i="4"/>
  <c r="W93" i="4"/>
  <c r="W111" i="4"/>
  <c r="G139" i="4"/>
  <c r="G89" i="4"/>
  <c r="W126" i="4"/>
  <c r="G113" i="4"/>
  <c r="G143" i="4"/>
  <c r="W119" i="4"/>
  <c r="G123" i="4"/>
  <c r="W105" i="4"/>
  <c r="W87" i="4"/>
  <c r="G97" i="4"/>
  <c r="G125" i="4"/>
  <c r="W95" i="4"/>
  <c r="G107" i="4"/>
  <c r="W128" i="4"/>
  <c r="G135" i="4"/>
  <c r="G145" i="4"/>
  <c r="W121" i="4"/>
  <c r="G109" i="4"/>
  <c r="W107" i="4"/>
  <c r="W89" i="4"/>
  <c r="G119" i="4"/>
  <c r="G127" i="4"/>
  <c r="W97" i="4"/>
  <c r="G93" i="4"/>
  <c r="G137" i="4"/>
  <c r="W130" i="4"/>
  <c r="G103" i="4"/>
  <c r="W132" i="4"/>
  <c r="W109" i="4"/>
  <c r="G111" i="4"/>
  <c r="W123" i="4"/>
  <c r="G121" i="4"/>
  <c r="G87" i="4"/>
  <c r="I170" i="3" l="1"/>
  <c r="AA180" i="3"/>
  <c r="H163" i="3" s="1"/>
  <c r="X180" i="4" s="1"/>
  <c r="I210" i="4" s="1"/>
  <c r="L213" i="3"/>
  <c r="N195" i="3"/>
  <c r="X168" i="4" s="1"/>
  <c r="V193" i="4" s="1"/>
  <c r="I241" i="3"/>
  <c r="AD226" i="3"/>
  <c r="Q218" i="3"/>
  <c r="AD195" i="3"/>
  <c r="X184" i="4" s="1"/>
  <c r="V210" i="4" s="1"/>
  <c r="I172" i="3"/>
  <c r="L180" i="3"/>
  <c r="L244" i="3"/>
  <c r="N226" i="3"/>
  <c r="S216" i="3"/>
  <c r="Z246" i="3"/>
  <c r="S247" i="3" s="1"/>
  <c r="AE247" i="3" s="1"/>
  <c r="U216" i="3"/>
  <c r="X246" i="3"/>
  <c r="U247" i="3" s="1"/>
  <c r="AJ219" i="3"/>
  <c r="AH219" i="3" s="1"/>
  <c r="P215" i="3"/>
  <c r="AE214" i="3"/>
  <c r="X245" i="3"/>
  <c r="P247" i="3" s="1"/>
  <c r="I178" i="3"/>
  <c r="X202" i="3"/>
  <c r="N215" i="3"/>
  <c r="I206" i="3"/>
  <c r="N216" i="3"/>
  <c r="X250" i="3"/>
  <c r="X204" i="3"/>
  <c r="I210" i="3"/>
  <c r="I202" i="3"/>
  <c r="X210" i="3"/>
  <c r="I174" i="3"/>
  <c r="X200" i="3"/>
  <c r="X208" i="3"/>
  <c r="X233" i="3"/>
  <c r="X241" i="3"/>
  <c r="S250" i="3"/>
  <c r="AC250" i="3"/>
  <c r="X174" i="3"/>
  <c r="I204" i="3"/>
  <c r="U250" i="3"/>
  <c r="AE250" i="3"/>
  <c r="X206" i="3"/>
  <c r="I200" i="3"/>
  <c r="I208" i="3"/>
  <c r="I237" i="3"/>
  <c r="C210" i="3"/>
  <c r="X172" i="3"/>
  <c r="X168" i="3"/>
  <c r="I176" i="3"/>
  <c r="AA249" i="3"/>
  <c r="V249" i="3"/>
  <c r="Q249" i="3"/>
  <c r="L249" i="3"/>
  <c r="V241" i="3"/>
  <c r="Z220" i="3" s="1"/>
  <c r="S221" i="3" s="1"/>
  <c r="Q241" i="3"/>
  <c r="X220" i="3" s="1"/>
  <c r="U221" i="3" s="1"/>
  <c r="V239" i="3"/>
  <c r="Q239" i="3"/>
  <c r="V237" i="3"/>
  <c r="AE220" i="3" s="1"/>
  <c r="S222" i="3" s="1"/>
  <c r="Q237" i="3"/>
  <c r="AC220" i="3" s="1"/>
  <c r="U222" i="3" s="1"/>
  <c r="V235" i="3"/>
  <c r="Q235" i="3"/>
  <c r="V233" i="3"/>
  <c r="AE221" i="3" s="1"/>
  <c r="X222" i="3" s="1"/>
  <c r="Q233" i="3"/>
  <c r="AC221" i="3" s="1"/>
  <c r="Z222" i="3" s="1"/>
  <c r="V231" i="3"/>
  <c r="Q231" i="3"/>
  <c r="AK227" i="3"/>
  <c r="V188" i="3"/>
  <c r="L188" i="3"/>
  <c r="L183" i="3"/>
  <c r="Q156" i="3"/>
  <c r="L156" i="3"/>
  <c r="V151" i="3"/>
  <c r="I140" i="3"/>
  <c r="V124" i="3"/>
  <c r="I114" i="3"/>
  <c r="V119" i="3"/>
  <c r="I108" i="3"/>
  <c r="L119" i="3"/>
  <c r="X78" i="3"/>
  <c r="X74" i="3"/>
  <c r="L92" i="3"/>
  <c r="X72" i="3"/>
  <c r="L87" i="3"/>
  <c r="X50" i="3"/>
  <c r="X42" i="3"/>
  <c r="I50" i="3"/>
  <c r="V55" i="3"/>
  <c r="X40" i="3"/>
  <c r="L55" i="3"/>
  <c r="X14" i="3"/>
  <c r="X10" i="3"/>
  <c r="I10" i="3"/>
  <c r="X12" i="3"/>
  <c r="I12" i="3"/>
  <c r="I16" i="3"/>
  <c r="V178" i="3"/>
  <c r="Q178" i="3"/>
  <c r="V176" i="3"/>
  <c r="Q176" i="3"/>
  <c r="V174" i="3"/>
  <c r="Q174" i="3"/>
  <c r="V172" i="3"/>
  <c r="Q172" i="3"/>
  <c r="V170" i="3"/>
  <c r="Q170" i="3"/>
  <c r="C170" i="3"/>
  <c r="C172" i="3" s="1"/>
  <c r="C174" i="3" s="1"/>
  <c r="C176" i="3" s="1"/>
  <c r="C178" i="3" s="1"/>
  <c r="C180" i="3" s="1"/>
  <c r="V168" i="3"/>
  <c r="U184" i="3" s="1"/>
  <c r="Q168" i="3"/>
  <c r="AK164" i="3"/>
  <c r="V148" i="3"/>
  <c r="Q148" i="3"/>
  <c r="V146" i="3"/>
  <c r="S159" i="3" s="1"/>
  <c r="Q146" i="3"/>
  <c r="U159" i="3" s="1"/>
  <c r="V144" i="3"/>
  <c r="S154" i="3" s="1"/>
  <c r="Q144" i="3"/>
  <c r="U154" i="3" s="1"/>
  <c r="V142" i="3"/>
  <c r="N159" i="3" s="1"/>
  <c r="Q142" i="3"/>
  <c r="P159" i="3" s="1"/>
  <c r="X140" i="3"/>
  <c r="V140" i="3"/>
  <c r="N154" i="3" s="1"/>
  <c r="Q140" i="3"/>
  <c r="P154" i="3" s="1"/>
  <c r="V138" i="3"/>
  <c r="N158" i="3" s="1"/>
  <c r="Q138" i="3"/>
  <c r="C138" i="3"/>
  <c r="C140" i="3" s="1"/>
  <c r="C142" i="3" s="1"/>
  <c r="C144" i="3" s="1"/>
  <c r="C146" i="3" s="1"/>
  <c r="C148" i="3" s="1"/>
  <c r="V136" i="3"/>
  <c r="N153" i="3" s="1"/>
  <c r="AE153" i="3" s="1"/>
  <c r="Q136" i="3"/>
  <c r="AK132" i="3"/>
  <c r="X112" i="3"/>
  <c r="V116" i="3"/>
  <c r="Q116" i="3"/>
  <c r="V114" i="3"/>
  <c r="S127" i="3" s="1"/>
  <c r="Q114" i="3"/>
  <c r="U127" i="3" s="1"/>
  <c r="V112" i="3"/>
  <c r="S122" i="3" s="1"/>
  <c r="Q112" i="3"/>
  <c r="U122" i="3" s="1"/>
  <c r="V110" i="3"/>
  <c r="N127" i="3" s="1"/>
  <c r="Q110" i="3"/>
  <c r="P127" i="3" s="1"/>
  <c r="V108" i="3"/>
  <c r="N122" i="3" s="1"/>
  <c r="Q108" i="3"/>
  <c r="P122" i="3" s="1"/>
  <c r="V106" i="3"/>
  <c r="N126" i="3" s="1"/>
  <c r="Q106" i="3"/>
  <c r="C106" i="3"/>
  <c r="C108" i="3" s="1"/>
  <c r="C110" i="3" s="1"/>
  <c r="C112" i="3" s="1"/>
  <c r="C114" i="3" s="1"/>
  <c r="C116" i="3" s="1"/>
  <c r="V104" i="3"/>
  <c r="N121" i="3" s="1"/>
  <c r="Q104" i="3"/>
  <c r="AK100" i="3"/>
  <c r="X80" i="3"/>
  <c r="V87" i="3"/>
  <c r="V84" i="3"/>
  <c r="Q84" i="3"/>
  <c r="X82" i="3"/>
  <c r="V82" i="3"/>
  <c r="S95" i="3" s="1"/>
  <c r="Q82" i="3"/>
  <c r="U95" i="3" s="1"/>
  <c r="V80" i="3"/>
  <c r="S90" i="3" s="1"/>
  <c r="Q80" i="3"/>
  <c r="U90" i="3" s="1"/>
  <c r="V78" i="3"/>
  <c r="N95" i="3" s="1"/>
  <c r="Q78" i="3"/>
  <c r="P95" i="3" s="1"/>
  <c r="V76" i="3"/>
  <c r="N90" i="3" s="1"/>
  <c r="Q76" i="3"/>
  <c r="P90" i="3" s="1"/>
  <c r="V74" i="3"/>
  <c r="N94" i="3" s="1"/>
  <c r="Q74" i="3"/>
  <c r="C74" i="3"/>
  <c r="C76" i="3" s="1"/>
  <c r="C78" i="3" s="1"/>
  <c r="C80" i="3" s="1"/>
  <c r="C82" i="3" s="1"/>
  <c r="C84" i="3" s="1"/>
  <c r="V72" i="3"/>
  <c r="N89" i="3" s="1"/>
  <c r="Q72" i="3"/>
  <c r="AK68" i="3"/>
  <c r="V52" i="3"/>
  <c r="Q52" i="3"/>
  <c r="V50" i="3"/>
  <c r="S63" i="3" s="1"/>
  <c r="Q50" i="3"/>
  <c r="U63" i="3" s="1"/>
  <c r="V48" i="3"/>
  <c r="S58" i="3" s="1"/>
  <c r="Q48" i="3"/>
  <c r="U58" i="3" s="1"/>
  <c r="V46" i="3"/>
  <c r="N63" i="3" s="1"/>
  <c r="Q46" i="3"/>
  <c r="P63" i="3" s="1"/>
  <c r="V44" i="3"/>
  <c r="N58" i="3" s="1"/>
  <c r="Q44" i="3"/>
  <c r="P58" i="3" s="1"/>
  <c r="V42" i="3"/>
  <c r="N62" i="3" s="1"/>
  <c r="Q42" i="3"/>
  <c r="I42" i="3"/>
  <c r="C42" i="3"/>
  <c r="C44" i="3" s="1"/>
  <c r="C46" i="3" s="1"/>
  <c r="C48" i="3" s="1"/>
  <c r="C50" i="3" s="1"/>
  <c r="C52" i="3" s="1"/>
  <c r="V40" i="3"/>
  <c r="N57" i="3" s="1"/>
  <c r="Q40" i="3"/>
  <c r="AK36" i="3"/>
  <c r="V20" i="3"/>
  <c r="Q20" i="3"/>
  <c r="V18" i="3"/>
  <c r="S31" i="3" s="1"/>
  <c r="Q18" i="3"/>
  <c r="U31" i="3" s="1"/>
  <c r="V16" i="3"/>
  <c r="S26" i="3" s="1"/>
  <c r="Q16" i="3"/>
  <c r="V14" i="3"/>
  <c r="N31" i="3" s="1"/>
  <c r="Q14" i="3"/>
  <c r="P31" i="3" s="1"/>
  <c r="V12" i="3"/>
  <c r="N26" i="3" s="1"/>
  <c r="Q12" i="3"/>
  <c r="V10" i="3"/>
  <c r="N30" i="3" s="1"/>
  <c r="Q10" i="3"/>
  <c r="C10" i="3"/>
  <c r="C12" i="3" s="1"/>
  <c r="C14" i="3" s="1"/>
  <c r="C16" i="3" s="1"/>
  <c r="C18" i="3" s="1"/>
  <c r="C20" i="3" s="1"/>
  <c r="V8" i="3"/>
  <c r="N25" i="3" s="1"/>
  <c r="Q8" i="3"/>
  <c r="P25" i="3" s="1"/>
  <c r="AK4" i="3"/>
  <c r="AJ241" i="2"/>
  <c r="AH241" i="2"/>
  <c r="AJ240" i="2"/>
  <c r="AH240" i="2"/>
  <c r="AJ239" i="2"/>
  <c r="AH239" i="2"/>
  <c r="AJ238" i="2"/>
  <c r="AH238" i="2"/>
  <c r="AE235" i="2"/>
  <c r="AC235" i="2"/>
  <c r="AE234" i="2"/>
  <c r="AC234" i="2"/>
  <c r="AE233" i="2"/>
  <c r="AC233" i="2"/>
  <c r="AH210" i="2"/>
  <c r="AH209" i="2"/>
  <c r="AH208" i="2"/>
  <c r="AH207" i="2"/>
  <c r="AJ210" i="2"/>
  <c r="AJ209" i="2"/>
  <c r="AJ208" i="2"/>
  <c r="AJ207" i="2"/>
  <c r="AC204" i="2"/>
  <c r="AC203" i="2"/>
  <c r="AC202" i="2"/>
  <c r="AE204" i="2"/>
  <c r="AE203" i="2"/>
  <c r="AE202" i="2"/>
  <c r="AC179" i="2"/>
  <c r="AC178" i="2"/>
  <c r="AC177" i="2"/>
  <c r="AE179" i="2"/>
  <c r="AE178" i="2"/>
  <c r="AE177" i="2"/>
  <c r="AC174" i="2"/>
  <c r="AC173" i="2"/>
  <c r="AC172" i="2"/>
  <c r="AE174" i="2"/>
  <c r="AE173" i="2"/>
  <c r="AE172" i="2"/>
  <c r="AC149" i="2"/>
  <c r="AC148" i="2"/>
  <c r="AC147" i="2"/>
  <c r="AC144" i="2"/>
  <c r="AC143" i="2"/>
  <c r="AC142" i="2"/>
  <c r="AE149" i="2"/>
  <c r="AE148" i="2"/>
  <c r="AE147" i="2"/>
  <c r="AE144" i="2"/>
  <c r="AE143" i="2"/>
  <c r="AE142" i="2"/>
  <c r="AC119" i="2"/>
  <c r="AC118" i="2"/>
  <c r="AC117" i="2"/>
  <c r="AE119" i="2"/>
  <c r="AE118" i="2"/>
  <c r="AE117" i="2"/>
  <c r="AC114" i="2"/>
  <c r="AC113" i="2"/>
  <c r="AC112" i="2"/>
  <c r="AE114" i="2"/>
  <c r="AE113" i="2"/>
  <c r="AE112" i="2"/>
  <c r="AC89" i="2"/>
  <c r="AC88" i="2"/>
  <c r="AC87" i="2"/>
  <c r="AE89" i="2"/>
  <c r="AE88" i="2"/>
  <c r="AE87" i="2"/>
  <c r="AC84" i="2"/>
  <c r="AC83" i="2"/>
  <c r="AC82" i="2"/>
  <c r="AE84" i="2"/>
  <c r="AE83" i="2"/>
  <c r="AE82" i="2"/>
  <c r="AC59" i="2"/>
  <c r="AC58" i="2"/>
  <c r="AC57" i="2"/>
  <c r="AE59" i="2"/>
  <c r="AE58" i="2"/>
  <c r="AE57" i="2"/>
  <c r="AC54" i="2"/>
  <c r="AC53" i="2"/>
  <c r="AC52" i="2"/>
  <c r="AE54" i="2"/>
  <c r="AE53" i="2"/>
  <c r="AE52" i="2"/>
  <c r="AC29" i="2"/>
  <c r="AC28" i="2"/>
  <c r="AC27" i="2"/>
  <c r="AE29" i="2"/>
  <c r="AE28" i="2"/>
  <c r="AE27" i="2"/>
  <c r="AC24" i="2"/>
  <c r="AE24" i="2"/>
  <c r="AC23" i="2"/>
  <c r="AE23" i="2"/>
  <c r="AC22" i="2"/>
  <c r="AE22" i="2"/>
  <c r="Z83" i="2"/>
  <c r="S84" i="2" s="1"/>
  <c r="X83" i="2"/>
  <c r="U84" i="2" s="1"/>
  <c r="Z82" i="2"/>
  <c r="N84" i="2" s="1"/>
  <c r="X82" i="2"/>
  <c r="P84" i="2" s="1"/>
  <c r="U29" i="2"/>
  <c r="S29" i="2"/>
  <c r="P29" i="2"/>
  <c r="N29" i="2"/>
  <c r="P28" i="2"/>
  <c r="N28" i="2"/>
  <c r="Z28" i="2"/>
  <c r="X28" i="2"/>
  <c r="Z27" i="2"/>
  <c r="X27" i="2"/>
  <c r="U27" i="2"/>
  <c r="S27" i="2"/>
  <c r="U24" i="2"/>
  <c r="S24" i="2"/>
  <c r="N24" i="2"/>
  <c r="P23" i="2"/>
  <c r="N23" i="2"/>
  <c r="Z23" i="2"/>
  <c r="X23" i="2"/>
  <c r="Z22" i="2"/>
  <c r="X22" i="2"/>
  <c r="U22" i="2"/>
  <c r="S22" i="2"/>
  <c r="C160" i="2"/>
  <c r="C162" i="2" s="1"/>
  <c r="C164" i="2" s="1"/>
  <c r="C166" i="2" s="1"/>
  <c r="C168" i="2" s="1"/>
  <c r="C130" i="2"/>
  <c r="C132" i="2" s="1"/>
  <c r="C134" i="2" s="1"/>
  <c r="C136" i="2" s="1"/>
  <c r="C138" i="2" s="1"/>
  <c r="C100" i="2"/>
  <c r="C102" i="2" s="1"/>
  <c r="C104" i="2" s="1"/>
  <c r="C106" i="2" s="1"/>
  <c r="C108" i="2" s="1"/>
  <c r="C70" i="2"/>
  <c r="C72" i="2" s="1"/>
  <c r="C74" i="2" s="1"/>
  <c r="C76" i="2" s="1"/>
  <c r="C78" i="2" s="1"/>
  <c r="C40" i="2"/>
  <c r="C42" i="2" s="1"/>
  <c r="C44" i="2" s="1"/>
  <c r="C46" i="2" s="1"/>
  <c r="C48" i="2" s="1"/>
  <c r="AJ222" i="3" l="1"/>
  <c r="AH222" i="3" s="1"/>
  <c r="AJ220" i="3"/>
  <c r="AH220" i="3" s="1"/>
  <c r="AJ250" i="3"/>
  <c r="AH250" i="3" s="1"/>
  <c r="AE216" i="3"/>
  <c r="AC216" i="3" s="1"/>
  <c r="AE215" i="3"/>
  <c r="AC247" i="3"/>
  <c r="AE246" i="3"/>
  <c r="AC214" i="3"/>
  <c r="AC215" i="3"/>
  <c r="P246" i="3"/>
  <c r="AE245" i="3"/>
  <c r="AC245" i="3" s="1"/>
  <c r="AE189" i="3"/>
  <c r="AC189" i="3" s="1"/>
  <c r="AE184" i="3"/>
  <c r="AC184" i="3" s="1"/>
  <c r="AE159" i="3"/>
  <c r="AC159" i="3" s="1"/>
  <c r="AE158" i="3"/>
  <c r="AE154" i="3"/>
  <c r="AC154" i="3" s="1"/>
  <c r="P158" i="3"/>
  <c r="AE157" i="3"/>
  <c r="AC157" i="3" s="1"/>
  <c r="P153" i="3"/>
  <c r="AC153" i="3" s="1"/>
  <c r="AE152" i="3"/>
  <c r="AC152" i="3" s="1"/>
  <c r="AE127" i="3"/>
  <c r="AC127" i="3" s="1"/>
  <c r="AE126" i="3"/>
  <c r="AE121" i="3"/>
  <c r="AE122" i="3"/>
  <c r="AC122" i="3" s="1"/>
  <c r="P126" i="3"/>
  <c r="AE125" i="3"/>
  <c r="AC125" i="3" s="1"/>
  <c r="P121" i="3"/>
  <c r="AE120" i="3"/>
  <c r="AC120" i="3" s="1"/>
  <c r="AE95" i="3"/>
  <c r="AC95" i="3" s="1"/>
  <c r="AE94" i="3"/>
  <c r="AE90" i="3"/>
  <c r="AC90" i="3" s="1"/>
  <c r="AE89" i="3"/>
  <c r="P94" i="3"/>
  <c r="AE93" i="3"/>
  <c r="AC93" i="3" s="1"/>
  <c r="P89" i="3"/>
  <c r="AE88" i="3"/>
  <c r="AC88" i="3" s="1"/>
  <c r="AE63" i="3"/>
  <c r="AC63" i="3" s="1"/>
  <c r="AE62" i="3"/>
  <c r="AE58" i="3"/>
  <c r="AC58" i="3" s="1"/>
  <c r="AE57" i="3"/>
  <c r="P62" i="3"/>
  <c r="AE61" i="3"/>
  <c r="AC61" i="3" s="1"/>
  <c r="P57" i="3"/>
  <c r="AE56" i="3"/>
  <c r="AC56" i="3" s="1"/>
  <c r="AE31" i="3"/>
  <c r="AC31" i="3" s="1"/>
  <c r="AE30" i="3"/>
  <c r="AE26" i="3"/>
  <c r="U26" i="3"/>
  <c r="AE25" i="3"/>
  <c r="AC25" i="3" s="1"/>
  <c r="P26" i="3"/>
  <c r="AE24" i="3"/>
  <c r="AC24" i="3" s="1"/>
  <c r="P30" i="3"/>
  <c r="AE29" i="3"/>
  <c r="AC29" i="3" s="1"/>
  <c r="AE252" i="3"/>
  <c r="X253" i="3" s="1"/>
  <c r="AE251" i="3"/>
  <c r="S253" i="3" s="1"/>
  <c r="AJ253" i="3" s="1"/>
  <c r="Z251" i="3"/>
  <c r="S252" i="3" s="1"/>
  <c r="AJ221" i="3"/>
  <c r="AH221" i="3" s="1"/>
  <c r="AC252" i="3"/>
  <c r="AC251" i="3"/>
  <c r="U253" i="3" s="1"/>
  <c r="X251" i="3"/>
  <c r="U252" i="3" s="1"/>
  <c r="S186" i="3"/>
  <c r="N186" i="3"/>
  <c r="P190" i="3"/>
  <c r="P191" i="3"/>
  <c r="U191" i="3"/>
  <c r="P185" i="3"/>
  <c r="N190" i="3"/>
  <c r="AE190" i="3" s="1"/>
  <c r="N191" i="3"/>
  <c r="S191" i="3"/>
  <c r="AE191" i="3" s="1"/>
  <c r="N185" i="3"/>
  <c r="AE185" i="3" s="1"/>
  <c r="U186" i="3"/>
  <c r="P186" i="3"/>
  <c r="V183" i="3"/>
  <c r="Q28" i="3"/>
  <c r="Q60" i="3"/>
  <c r="L60" i="3"/>
  <c r="I82" i="3"/>
  <c r="I46" i="3"/>
  <c r="I72" i="3"/>
  <c r="I74" i="3"/>
  <c r="V60" i="3"/>
  <c r="V92" i="3"/>
  <c r="X46" i="3"/>
  <c r="Q119" i="3"/>
  <c r="X110" i="3"/>
  <c r="X104" i="3"/>
  <c r="X108" i="3"/>
  <c r="X144" i="3"/>
  <c r="V28" i="3"/>
  <c r="X18" i="3"/>
  <c r="Q23" i="3"/>
  <c r="Q188" i="3"/>
  <c r="X138" i="3"/>
  <c r="I142" i="3"/>
  <c r="I138" i="3"/>
  <c r="I146" i="3"/>
  <c r="X136" i="3"/>
  <c r="Q151" i="3"/>
  <c r="L124" i="3"/>
  <c r="I80" i="3"/>
  <c r="I44" i="3"/>
  <c r="Q55" i="3"/>
  <c r="I14" i="3"/>
  <c r="I18" i="3"/>
  <c r="L28" i="3"/>
  <c r="V23" i="3"/>
  <c r="X16" i="3"/>
  <c r="X8" i="3"/>
  <c r="I8" i="3"/>
  <c r="X106" i="3"/>
  <c r="Q124" i="3"/>
  <c r="Q183" i="3"/>
  <c r="L23" i="3"/>
  <c r="I40" i="3"/>
  <c r="X44" i="3"/>
  <c r="X48" i="3"/>
  <c r="X76" i="3"/>
  <c r="I106" i="3"/>
  <c r="X142" i="3"/>
  <c r="V156" i="3"/>
  <c r="X146" i="3"/>
  <c r="I136" i="3"/>
  <c r="L151" i="3"/>
  <c r="I144" i="3"/>
  <c r="I48" i="3"/>
  <c r="I76" i="3"/>
  <c r="Q87" i="3"/>
  <c r="Q92" i="3"/>
  <c r="I78" i="3"/>
  <c r="I110" i="3"/>
  <c r="I104" i="3"/>
  <c r="I112" i="3"/>
  <c r="X114" i="3"/>
  <c r="L201" i="2"/>
  <c r="Q201" i="2"/>
  <c r="V201" i="2"/>
  <c r="L206" i="2"/>
  <c r="Q206" i="2"/>
  <c r="V206" i="2"/>
  <c r="AA206" i="2"/>
  <c r="Q229" i="2"/>
  <c r="AC238" i="2" s="1"/>
  <c r="P241" i="2" s="1"/>
  <c r="C190" i="2"/>
  <c r="C192" i="2" s="1"/>
  <c r="C194" i="2" s="1"/>
  <c r="C196" i="2" s="1"/>
  <c r="C198" i="2" s="1"/>
  <c r="C229" i="2"/>
  <c r="C227" i="2"/>
  <c r="C225" i="2"/>
  <c r="C223" i="2"/>
  <c r="C221" i="2"/>
  <c r="X196" i="2"/>
  <c r="V196" i="2"/>
  <c r="Q196" i="2"/>
  <c r="I196" i="2"/>
  <c r="X192" i="2"/>
  <c r="V192" i="2"/>
  <c r="Q192" i="2"/>
  <c r="X188" i="2"/>
  <c r="V188" i="2"/>
  <c r="Q188" i="2"/>
  <c r="I188" i="2"/>
  <c r="AA237" i="2"/>
  <c r="V237" i="2"/>
  <c r="Q237" i="2"/>
  <c r="L237" i="2"/>
  <c r="Q232" i="2"/>
  <c r="L232" i="2"/>
  <c r="V232" i="2"/>
  <c r="AK215" i="2"/>
  <c r="AJ251" i="3" l="1"/>
  <c r="AH251" i="3" s="1"/>
  <c r="Z253" i="3"/>
  <c r="AH253" i="3" s="1"/>
  <c r="AJ252" i="3"/>
  <c r="AH252" i="3" s="1"/>
  <c r="AC246" i="3"/>
  <c r="AE186" i="3"/>
  <c r="AC191" i="3"/>
  <c r="AC186" i="3"/>
  <c r="AC190" i="3"/>
  <c r="AC185" i="3"/>
  <c r="AC158" i="3"/>
  <c r="AC126" i="3"/>
  <c r="AC121" i="3"/>
  <c r="AC94" i="3"/>
  <c r="AC89" i="3"/>
  <c r="AC62" i="3"/>
  <c r="AC57" i="3"/>
  <c r="AC30" i="3"/>
  <c r="AC26" i="3"/>
  <c r="AC207" i="2"/>
  <c r="P210" i="2" s="1"/>
  <c r="C10" i="2"/>
  <c r="C12" i="2" s="1"/>
  <c r="C14" i="2" s="1"/>
  <c r="C16" i="2" s="1"/>
  <c r="C18" i="2" s="1"/>
  <c r="X194" i="2"/>
  <c r="X225" i="2"/>
  <c r="I229" i="2"/>
  <c r="X227" i="2"/>
  <c r="X168" i="2"/>
  <c r="X160" i="2"/>
  <c r="L176" i="2"/>
  <c r="X162" i="2"/>
  <c r="X158" i="2"/>
  <c r="I158" i="2"/>
  <c r="X138" i="2"/>
  <c r="I134" i="2"/>
  <c r="L146" i="2"/>
  <c r="V141" i="2"/>
  <c r="Q141" i="2"/>
  <c r="I136" i="2"/>
  <c r="X104" i="2"/>
  <c r="X100" i="2"/>
  <c r="I108" i="2"/>
  <c r="V111" i="2"/>
  <c r="X98" i="2"/>
  <c r="I98" i="2"/>
  <c r="V86" i="2"/>
  <c r="I74" i="2"/>
  <c r="L86" i="2"/>
  <c r="X76" i="2"/>
  <c r="X68" i="2"/>
  <c r="L81" i="2"/>
  <c r="X44" i="2"/>
  <c r="Q56" i="2"/>
  <c r="L56" i="2"/>
  <c r="Q51" i="2"/>
  <c r="I38" i="2"/>
  <c r="V168" i="2"/>
  <c r="Z177" i="2" s="1"/>
  <c r="N179" i="2" s="1"/>
  <c r="Q168" i="2"/>
  <c r="X177" i="2" s="1"/>
  <c r="P179" i="2" s="1"/>
  <c r="V166" i="2"/>
  <c r="Z172" i="2" s="1"/>
  <c r="N174" i="2" s="1"/>
  <c r="Q166" i="2"/>
  <c r="X172" i="2" s="1"/>
  <c r="P174" i="2" s="1"/>
  <c r="V164" i="2"/>
  <c r="Z178" i="2" s="1"/>
  <c r="S179" i="2" s="1"/>
  <c r="Q164" i="2"/>
  <c r="X178" i="2" s="1"/>
  <c r="U179" i="2" s="1"/>
  <c r="V162" i="2"/>
  <c r="Z173" i="2" s="1"/>
  <c r="S174" i="2" s="1"/>
  <c r="Q162" i="2"/>
  <c r="X173" i="2" s="1"/>
  <c r="U174" i="2" s="1"/>
  <c r="V160" i="2"/>
  <c r="U177" i="2" s="1"/>
  <c r="N178" i="2" s="1"/>
  <c r="Q160" i="2"/>
  <c r="S177" i="2" s="1"/>
  <c r="P178" i="2" s="1"/>
  <c r="V158" i="2"/>
  <c r="U172" i="2" s="1"/>
  <c r="N173" i="2" s="1"/>
  <c r="Q158" i="2"/>
  <c r="S172" i="2" s="1"/>
  <c r="P173" i="2" s="1"/>
  <c r="AK154" i="2"/>
  <c r="V138" i="2"/>
  <c r="Z147" i="2" s="1"/>
  <c r="N149" i="2" s="1"/>
  <c r="Q138" i="2"/>
  <c r="X147" i="2" s="1"/>
  <c r="P149" i="2" s="1"/>
  <c r="V136" i="2"/>
  <c r="Z142" i="2" s="1"/>
  <c r="N144" i="2" s="1"/>
  <c r="Q136" i="2"/>
  <c r="X142" i="2" s="1"/>
  <c r="P144" i="2" s="1"/>
  <c r="V134" i="2"/>
  <c r="Z148" i="2" s="1"/>
  <c r="S149" i="2" s="1"/>
  <c r="Q134" i="2"/>
  <c r="X148" i="2" s="1"/>
  <c r="U149" i="2" s="1"/>
  <c r="V132" i="2"/>
  <c r="Z143" i="2" s="1"/>
  <c r="S144" i="2" s="1"/>
  <c r="Q132" i="2"/>
  <c r="X143" i="2" s="1"/>
  <c r="U144" i="2" s="1"/>
  <c r="V130" i="2"/>
  <c r="U147" i="2" s="1"/>
  <c r="N148" i="2" s="1"/>
  <c r="Q130" i="2"/>
  <c r="S147" i="2" s="1"/>
  <c r="P148" i="2" s="1"/>
  <c r="V128" i="2"/>
  <c r="U142" i="2" s="1"/>
  <c r="N143" i="2" s="1"/>
  <c r="Q128" i="2"/>
  <c r="S142" i="2" s="1"/>
  <c r="P143" i="2" s="1"/>
  <c r="AK124" i="2"/>
  <c r="V108" i="2"/>
  <c r="Z117" i="2" s="1"/>
  <c r="N119" i="2" s="1"/>
  <c r="Q108" i="2"/>
  <c r="X117" i="2" s="1"/>
  <c r="P119" i="2" s="1"/>
  <c r="V106" i="2"/>
  <c r="Z112" i="2" s="1"/>
  <c r="Q106" i="2"/>
  <c r="X112" i="2" s="1"/>
  <c r="V104" i="2"/>
  <c r="Z118" i="2" s="1"/>
  <c r="S119" i="2" s="1"/>
  <c r="Q104" i="2"/>
  <c r="X118" i="2" s="1"/>
  <c r="U119" i="2" s="1"/>
  <c r="X102" i="2"/>
  <c r="V102" i="2"/>
  <c r="Q102" i="2"/>
  <c r="V100" i="2"/>
  <c r="U117" i="2" s="1"/>
  <c r="N118" i="2" s="1"/>
  <c r="Q100" i="2"/>
  <c r="S117" i="2" s="1"/>
  <c r="P118" i="2" s="1"/>
  <c r="V98" i="2"/>
  <c r="Q98" i="2"/>
  <c r="AK94" i="2"/>
  <c r="V78" i="2"/>
  <c r="Z87" i="2" s="1"/>
  <c r="N89" i="2" s="1"/>
  <c r="Q78" i="2"/>
  <c r="X87" i="2" s="1"/>
  <c r="P89" i="2" s="1"/>
  <c r="V74" i="2"/>
  <c r="Z88" i="2" s="1"/>
  <c r="S89" i="2" s="1"/>
  <c r="Q74" i="2"/>
  <c r="X88" i="2" s="1"/>
  <c r="U89" i="2" s="1"/>
  <c r="V70" i="2"/>
  <c r="U87" i="2" s="1"/>
  <c r="N88" i="2" s="1"/>
  <c r="Q70" i="2"/>
  <c r="S87" i="2" s="1"/>
  <c r="P88" i="2" s="1"/>
  <c r="V68" i="2"/>
  <c r="U82" i="2" s="1"/>
  <c r="N83" i="2" s="1"/>
  <c r="Q68" i="2"/>
  <c r="S82" i="2" s="1"/>
  <c r="P83" i="2" s="1"/>
  <c r="AK64" i="2"/>
  <c r="V26" i="2"/>
  <c r="X10" i="2"/>
  <c r="L26" i="2"/>
  <c r="X16" i="2"/>
  <c r="X8" i="2"/>
  <c r="L21" i="2"/>
  <c r="X190" i="2"/>
  <c r="X198" i="2"/>
  <c r="V198" i="2"/>
  <c r="Q198" i="2"/>
  <c r="V229" i="2"/>
  <c r="V227" i="2"/>
  <c r="Q227" i="2"/>
  <c r="V194" i="2"/>
  <c r="Q194" i="2"/>
  <c r="V225" i="2"/>
  <c r="Q225" i="2"/>
  <c r="V223" i="2"/>
  <c r="Q223" i="2"/>
  <c r="V190" i="2"/>
  <c r="Q190" i="2"/>
  <c r="V221" i="2"/>
  <c r="Q221" i="2"/>
  <c r="V219" i="2"/>
  <c r="Q219" i="2"/>
  <c r="AK184" i="2"/>
  <c r="X42" i="2"/>
  <c r="V48" i="2"/>
  <c r="Z57" i="2" s="1"/>
  <c r="N59" i="2" s="1"/>
  <c r="Q48" i="2"/>
  <c r="X57" i="2" s="1"/>
  <c r="P59" i="2" s="1"/>
  <c r="V46" i="2"/>
  <c r="Q46" i="2"/>
  <c r="V44" i="2"/>
  <c r="Z58" i="2" s="1"/>
  <c r="S59" i="2" s="1"/>
  <c r="Q44" i="2"/>
  <c r="X58" i="2" s="1"/>
  <c r="U59" i="2" s="1"/>
  <c r="V42" i="2"/>
  <c r="Q42" i="2"/>
  <c r="V40" i="2"/>
  <c r="U57" i="2" s="1"/>
  <c r="N58" i="2" s="1"/>
  <c r="Q40" i="2"/>
  <c r="S57" i="2" s="1"/>
  <c r="P58" i="2" s="1"/>
  <c r="V38" i="2"/>
  <c r="U52" i="2" s="1"/>
  <c r="N53" i="2" s="1"/>
  <c r="Q38" i="2"/>
  <c r="S52" i="2" s="1"/>
  <c r="P53" i="2" s="1"/>
  <c r="AK34" i="2"/>
  <c r="V18" i="2"/>
  <c r="Q18" i="2"/>
  <c r="V16" i="2"/>
  <c r="Q16" i="2"/>
  <c r="V14" i="2"/>
  <c r="Q14" i="2"/>
  <c r="V12" i="2"/>
  <c r="Q12" i="2"/>
  <c r="P24" i="2" s="1"/>
  <c r="V10" i="2"/>
  <c r="Q10" i="2"/>
  <c r="V8" i="2"/>
  <c r="Q8" i="2"/>
  <c r="AK4" i="2"/>
  <c r="Q111" i="2" l="1"/>
  <c r="X128" i="2"/>
  <c r="X78" i="2"/>
  <c r="X108" i="2"/>
  <c r="X74" i="2"/>
  <c r="AE238" i="2"/>
  <c r="N241" i="2" s="1"/>
  <c r="AE207" i="2"/>
  <c r="N210" i="2" s="1"/>
  <c r="Z233" i="2"/>
  <c r="N235" i="2" s="1"/>
  <c r="Z202" i="2"/>
  <c r="N204" i="2" s="1"/>
  <c r="X233" i="2"/>
  <c r="P235" i="2" s="1"/>
  <c r="X202" i="2"/>
  <c r="P204" i="2" s="1"/>
  <c r="Z238" i="2"/>
  <c r="N240" i="2" s="1"/>
  <c r="Z207" i="2"/>
  <c r="N209" i="2" s="1"/>
  <c r="X238" i="2"/>
  <c r="P240" i="2" s="1"/>
  <c r="X207" i="2"/>
  <c r="P209" i="2" s="1"/>
  <c r="Z234" i="2"/>
  <c r="S235" i="2" s="1"/>
  <c r="Z203" i="2"/>
  <c r="S204" i="2" s="1"/>
  <c r="X234" i="2"/>
  <c r="U235" i="2" s="1"/>
  <c r="X203" i="2"/>
  <c r="U204" i="2" s="1"/>
  <c r="U238" i="2"/>
  <c r="N239" i="2" s="1"/>
  <c r="U207" i="2"/>
  <c r="N208" i="2" s="1"/>
  <c r="S238" i="2"/>
  <c r="P239" i="2" s="1"/>
  <c r="S207" i="2"/>
  <c r="P208" i="2" s="1"/>
  <c r="U233" i="2"/>
  <c r="N234" i="2" s="1"/>
  <c r="U202" i="2"/>
  <c r="N203" i="2" s="1"/>
  <c r="S233" i="2"/>
  <c r="P234" i="2" s="1"/>
  <c r="S202" i="2"/>
  <c r="P203" i="2" s="1"/>
  <c r="Z239" i="2"/>
  <c r="S240" i="2" s="1"/>
  <c r="Z208" i="2"/>
  <c r="S209" i="2" s="1"/>
  <c r="X239" i="2"/>
  <c r="U240" i="2" s="1"/>
  <c r="X208" i="2"/>
  <c r="U209" i="2" s="1"/>
  <c r="AE239" i="2"/>
  <c r="S241" i="2" s="1"/>
  <c r="AE208" i="2"/>
  <c r="S210" i="2" s="1"/>
  <c r="AC239" i="2"/>
  <c r="U241" i="2" s="1"/>
  <c r="AC208" i="2"/>
  <c r="U210" i="2" s="1"/>
  <c r="AE240" i="2"/>
  <c r="X241" i="2" s="1"/>
  <c r="AE209" i="2"/>
  <c r="X210" i="2" s="1"/>
  <c r="AC240" i="2"/>
  <c r="Z241" i="2" s="1"/>
  <c r="AC209" i="2"/>
  <c r="Z210" i="2" s="1"/>
  <c r="N114" i="2"/>
  <c r="Z113" i="2"/>
  <c r="S114" i="2" s="1"/>
  <c r="P114" i="2"/>
  <c r="X113" i="2"/>
  <c r="U114" i="2" s="1"/>
  <c r="U112" i="2"/>
  <c r="N113" i="2" s="1"/>
  <c r="S112" i="2"/>
  <c r="P113" i="2" s="1"/>
  <c r="Z53" i="2"/>
  <c r="S54" i="2" s="1"/>
  <c r="Z52" i="2"/>
  <c r="N54" i="2" s="1"/>
  <c r="X53" i="2"/>
  <c r="U54" i="2" s="1"/>
  <c r="X52" i="2"/>
  <c r="P54" i="2" s="1"/>
  <c r="Q116" i="2"/>
  <c r="Q26" i="2"/>
  <c r="I78" i="2"/>
  <c r="I130" i="2"/>
  <c r="I138" i="2"/>
  <c r="I190" i="2"/>
  <c r="I70" i="2"/>
  <c r="I100" i="2"/>
  <c r="X229" i="2"/>
  <c r="I104" i="2"/>
  <c r="I128" i="2"/>
  <c r="L141" i="2"/>
  <c r="X223" i="2"/>
  <c r="X164" i="2"/>
  <c r="Q176" i="2"/>
  <c r="I164" i="2"/>
  <c r="I160" i="2"/>
  <c r="I168" i="2"/>
  <c r="X166" i="2"/>
  <c r="V171" i="2"/>
  <c r="Q171" i="2"/>
  <c r="L171" i="2"/>
  <c r="I166" i="2"/>
  <c r="X134" i="2"/>
  <c r="V146" i="2"/>
  <c r="X130" i="2"/>
  <c r="X132" i="2"/>
  <c r="X136" i="2"/>
  <c r="V116" i="2"/>
  <c r="L116" i="2"/>
  <c r="X106" i="2"/>
  <c r="L111" i="2"/>
  <c r="I106" i="2"/>
  <c r="X70" i="2"/>
  <c r="V81" i="2"/>
  <c r="X72" i="2"/>
  <c r="Q81" i="2"/>
  <c r="I68" i="2"/>
  <c r="I76" i="2"/>
  <c r="Q86" i="2"/>
  <c r="Q146" i="2"/>
  <c r="V176" i="2"/>
  <c r="I162" i="2"/>
  <c r="I132" i="2"/>
  <c r="I102" i="2"/>
  <c r="I72" i="2"/>
  <c r="I40" i="2"/>
  <c r="I48" i="2"/>
  <c r="I223" i="2"/>
  <c r="X46" i="2"/>
  <c r="V51" i="2"/>
  <c r="I194" i="2"/>
  <c r="X219" i="2"/>
  <c r="X221" i="2"/>
  <c r="V56" i="2"/>
  <c r="X48" i="2"/>
  <c r="X38" i="2"/>
  <c r="I46" i="2"/>
  <c r="L51" i="2"/>
  <c r="I219" i="2"/>
  <c r="I227" i="2"/>
  <c r="I44" i="2"/>
  <c r="X18" i="2"/>
  <c r="X14" i="2"/>
  <c r="I18" i="2"/>
  <c r="I10" i="2"/>
  <c r="V21" i="2"/>
  <c r="X12" i="2"/>
  <c r="Q21" i="2"/>
  <c r="I16" i="2"/>
  <c r="I14" i="2"/>
  <c r="X40" i="2"/>
  <c r="I225" i="2"/>
  <c r="I198" i="2"/>
  <c r="I8" i="2"/>
  <c r="I12" i="2"/>
  <c r="I42" i="2"/>
  <c r="I221" i="2"/>
</calcChain>
</file>

<file path=xl/sharedStrings.xml><?xml version="1.0" encoding="utf-8"?>
<sst xmlns="http://schemas.openxmlformats.org/spreadsheetml/2006/main" count="1698" uniqueCount="381">
  <si>
    <t>第４７回 宇都宮市長杯少年サッカー大会　U-12クラス　組み合わせ</t>
    <rPh sb="0" eb="1">
      <t>ダイ</t>
    </rPh>
    <rPh sb="3" eb="4">
      <t>カイ</t>
    </rPh>
    <rPh sb="5" eb="6">
      <t>ウ</t>
    </rPh>
    <rPh sb="6" eb="7">
      <t>ミヤコ</t>
    </rPh>
    <rPh sb="7" eb="8">
      <t>ミヤ</t>
    </rPh>
    <rPh sb="8" eb="10">
      <t>シチョウ</t>
    </rPh>
    <rPh sb="10" eb="11">
      <t>ハイ</t>
    </rPh>
    <rPh sb="11" eb="13">
      <t>ショウネン</t>
    </rPh>
    <rPh sb="17" eb="19">
      <t>タイカイ</t>
    </rPh>
    <rPh sb="28" eb="29">
      <t>ク</t>
    </rPh>
    <rPh sb="30" eb="31">
      <t>ア</t>
    </rPh>
    <phoneticPr fontId="2"/>
  </si>
  <si>
    <t>６月２７日(日)　第１日</t>
    <rPh sb="6" eb="7">
      <t>ニチ</t>
    </rPh>
    <rPh sb="9" eb="10">
      <t>ダイ</t>
    </rPh>
    <rPh sb="11" eb="12">
      <t>ニチ</t>
    </rPh>
    <phoneticPr fontId="2"/>
  </si>
  <si>
    <t>④が会場担当になります。</t>
    <rPh sb="2" eb="4">
      <t>カイジョウ</t>
    </rPh>
    <rPh sb="4" eb="6">
      <t>タントウ</t>
    </rPh>
    <phoneticPr fontId="2"/>
  </si>
  <si>
    <t>☆　３・３リーグ、３リーグ　　試合時間：４０分（前・後半 ２０分）</t>
    <rPh sb="15" eb="17">
      <t>シアイ</t>
    </rPh>
    <rPh sb="17" eb="19">
      <t>ジカン</t>
    </rPh>
    <rPh sb="22" eb="23">
      <t>フン</t>
    </rPh>
    <rPh sb="24" eb="25">
      <t>マエ</t>
    </rPh>
    <rPh sb="26" eb="28">
      <t>コウハン</t>
    </rPh>
    <rPh sb="31" eb="32">
      <t>フン</t>
    </rPh>
    <phoneticPr fontId="2"/>
  </si>
  <si>
    <r>
      <t>☆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４リーグ　　　　　　　　　 試合時間：３０分（前・後半 １５分）</t>
    </r>
    <rPh sb="16" eb="18">
      <t>シアイ</t>
    </rPh>
    <rPh sb="18" eb="20">
      <t>ジカン</t>
    </rPh>
    <rPh sb="23" eb="24">
      <t>フン</t>
    </rPh>
    <rPh sb="25" eb="26">
      <t>マエ</t>
    </rPh>
    <rPh sb="27" eb="29">
      <t>コウハン</t>
    </rPh>
    <rPh sb="32" eb="33">
      <t>フン</t>
    </rPh>
    <phoneticPr fontId="2"/>
  </si>
  <si>
    <t>Ａ</t>
    <phoneticPr fontId="2"/>
  </si>
  <si>
    <t>④</t>
    <phoneticPr fontId="2"/>
  </si>
  <si>
    <t>会場</t>
    <rPh sb="0" eb="2">
      <t>カイジョウ</t>
    </rPh>
    <phoneticPr fontId="2"/>
  </si>
  <si>
    <t>a</t>
    <phoneticPr fontId="2"/>
  </si>
  <si>
    <t>e</t>
    <phoneticPr fontId="2"/>
  </si>
  <si>
    <t>F</t>
    <phoneticPr fontId="2"/>
  </si>
  <si>
    <t>G</t>
    <phoneticPr fontId="2"/>
  </si>
  <si>
    <t>会場</t>
    <phoneticPr fontId="2"/>
  </si>
  <si>
    <t>H</t>
    <phoneticPr fontId="2"/>
  </si>
  <si>
    <t>７月４日(日)　第２日</t>
    <rPh sb="5" eb="6">
      <t>ニチ</t>
    </rPh>
    <rPh sb="8" eb="9">
      <t>ダイ</t>
    </rPh>
    <rPh sb="10" eb="11">
      <t>ニチ</t>
    </rPh>
    <phoneticPr fontId="2"/>
  </si>
  <si>
    <t>☆　３・３リーグ、４リーグ　　試合時間：３０分（前・後半 １５分）</t>
    <rPh sb="15" eb="17">
      <t>シアイ</t>
    </rPh>
    <rPh sb="17" eb="19">
      <t>ジカン</t>
    </rPh>
    <rPh sb="22" eb="23">
      <t>フン</t>
    </rPh>
    <rPh sb="24" eb="25">
      <t>マエ</t>
    </rPh>
    <rPh sb="26" eb="28">
      <t>コウハン</t>
    </rPh>
    <rPh sb="31" eb="32">
      <t>フン</t>
    </rPh>
    <phoneticPr fontId="2"/>
  </si>
  <si>
    <t>☆　３リーグ　　　　　　　　　 試合時間：４０分（前・後半 ２０分）</t>
    <rPh sb="16" eb="18">
      <t>シアイ</t>
    </rPh>
    <rPh sb="18" eb="20">
      <t>ジカン</t>
    </rPh>
    <rPh sb="23" eb="24">
      <t>フン</t>
    </rPh>
    <rPh sb="25" eb="26">
      <t>マエ</t>
    </rPh>
    <rPh sb="27" eb="29">
      <t>コウハン</t>
    </rPh>
    <rPh sb="32" eb="33">
      <t>フン</t>
    </rPh>
    <phoneticPr fontId="2"/>
  </si>
  <si>
    <t>A1位</t>
    <rPh sb="2" eb="3">
      <t>イ</t>
    </rPh>
    <phoneticPr fontId="2"/>
  </si>
  <si>
    <t>E1位</t>
    <rPh sb="2" eb="3">
      <t>イ</t>
    </rPh>
    <phoneticPr fontId="2"/>
  </si>
  <si>
    <t>F2位</t>
    <rPh sb="2" eb="3">
      <t>イ</t>
    </rPh>
    <phoneticPr fontId="2"/>
  </si>
  <si>
    <t>C2位</t>
    <rPh sb="2" eb="3">
      <t>イ</t>
    </rPh>
    <phoneticPr fontId="2"/>
  </si>
  <si>
    <t>G3位</t>
    <rPh sb="2" eb="3">
      <t>イ</t>
    </rPh>
    <phoneticPr fontId="2"/>
  </si>
  <si>
    <t>H4位</t>
    <rPh sb="2" eb="3">
      <t>イ</t>
    </rPh>
    <phoneticPr fontId="2"/>
  </si>
  <si>
    <t>b1位</t>
    <rPh sb="2" eb="3">
      <t>イ</t>
    </rPh>
    <phoneticPr fontId="2"/>
  </si>
  <si>
    <t>f1位</t>
    <rPh sb="2" eb="3">
      <t>イ</t>
    </rPh>
    <phoneticPr fontId="2"/>
  </si>
  <si>
    <t>H2位</t>
    <rPh sb="2" eb="3">
      <t>イ</t>
    </rPh>
    <phoneticPr fontId="2"/>
  </si>
  <si>
    <t>d2位</t>
    <rPh sb="2" eb="3">
      <t>イ</t>
    </rPh>
    <phoneticPr fontId="2"/>
  </si>
  <si>
    <t>d3位</t>
    <rPh sb="2" eb="3">
      <t>イ</t>
    </rPh>
    <phoneticPr fontId="2"/>
  </si>
  <si>
    <t>b3位</t>
    <rPh sb="2" eb="3">
      <t>イ</t>
    </rPh>
    <phoneticPr fontId="2"/>
  </si>
  <si>
    <t>B1位</t>
    <rPh sb="2" eb="3">
      <t>イ</t>
    </rPh>
    <phoneticPr fontId="2"/>
  </si>
  <si>
    <t>G1位</t>
    <rPh sb="2" eb="3">
      <t>イ</t>
    </rPh>
    <phoneticPr fontId="2"/>
  </si>
  <si>
    <t>G2位</t>
    <rPh sb="2" eb="3">
      <t>イ</t>
    </rPh>
    <phoneticPr fontId="2"/>
  </si>
  <si>
    <t>E2位</t>
    <rPh sb="2" eb="3">
      <t>イ</t>
    </rPh>
    <phoneticPr fontId="2"/>
  </si>
  <si>
    <t>D3位</t>
    <rPh sb="2" eb="3">
      <t>イ</t>
    </rPh>
    <phoneticPr fontId="2"/>
  </si>
  <si>
    <t>C3位</t>
    <rPh sb="2" eb="3">
      <t>イ</t>
    </rPh>
    <phoneticPr fontId="2"/>
  </si>
  <si>
    <t>c1位</t>
    <rPh sb="2" eb="3">
      <t>イ</t>
    </rPh>
    <phoneticPr fontId="2"/>
  </si>
  <si>
    <t>a1位</t>
    <rPh sb="2" eb="3">
      <t>イ</t>
    </rPh>
    <phoneticPr fontId="2"/>
  </si>
  <si>
    <t>ａ２位</t>
    <rPh sb="2" eb="3">
      <t>イ</t>
    </rPh>
    <phoneticPr fontId="2"/>
  </si>
  <si>
    <t>f</t>
    <phoneticPr fontId="2"/>
  </si>
  <si>
    <t>f2位</t>
    <rPh sb="2" eb="3">
      <t>イ</t>
    </rPh>
    <phoneticPr fontId="2"/>
  </si>
  <si>
    <t>e3位</t>
    <rPh sb="2" eb="3">
      <t>イ</t>
    </rPh>
    <phoneticPr fontId="2"/>
  </si>
  <si>
    <t>H3位</t>
    <rPh sb="2" eb="3">
      <t>イ</t>
    </rPh>
    <phoneticPr fontId="2"/>
  </si>
  <si>
    <t>C1位</t>
    <rPh sb="2" eb="3">
      <t>イ</t>
    </rPh>
    <phoneticPr fontId="2"/>
  </si>
  <si>
    <t>e1位</t>
    <rPh sb="2" eb="3">
      <t>イ</t>
    </rPh>
    <phoneticPr fontId="2"/>
  </si>
  <si>
    <t>A2位</t>
    <rPh sb="2" eb="3">
      <t>イ</t>
    </rPh>
    <phoneticPr fontId="2"/>
  </si>
  <si>
    <t>c2位</t>
    <rPh sb="2" eb="3">
      <t>イ</t>
    </rPh>
    <phoneticPr fontId="2"/>
  </si>
  <si>
    <t>E3位</t>
    <rPh sb="2" eb="3">
      <t>イ</t>
    </rPh>
    <phoneticPr fontId="2"/>
  </si>
  <si>
    <t>A3位</t>
    <rPh sb="2" eb="3">
      <t>イ</t>
    </rPh>
    <phoneticPr fontId="2"/>
  </si>
  <si>
    <t>d1位</t>
    <rPh sb="2" eb="3">
      <t>イ</t>
    </rPh>
    <phoneticPr fontId="2"/>
  </si>
  <si>
    <t>F1位</t>
    <rPh sb="2" eb="3">
      <t>イ</t>
    </rPh>
    <phoneticPr fontId="2"/>
  </si>
  <si>
    <t>b2位</t>
    <rPh sb="2" eb="3">
      <t>イ</t>
    </rPh>
    <phoneticPr fontId="2"/>
  </si>
  <si>
    <t>D2位</t>
    <rPh sb="2" eb="3">
      <t>イ</t>
    </rPh>
    <phoneticPr fontId="2"/>
  </si>
  <si>
    <t>f3位</t>
    <rPh sb="2" eb="3">
      <t>イ</t>
    </rPh>
    <phoneticPr fontId="2"/>
  </si>
  <si>
    <t>B3位</t>
    <rPh sb="2" eb="3">
      <t>イ</t>
    </rPh>
    <phoneticPr fontId="2"/>
  </si>
  <si>
    <t>a3位</t>
    <rPh sb="2" eb="3">
      <t>イ</t>
    </rPh>
    <phoneticPr fontId="2"/>
  </si>
  <si>
    <t>D1位</t>
    <rPh sb="2" eb="3">
      <t>イ</t>
    </rPh>
    <phoneticPr fontId="2"/>
  </si>
  <si>
    <t>B2位</t>
    <rPh sb="2" eb="3">
      <t>イ</t>
    </rPh>
    <phoneticPr fontId="2"/>
  </si>
  <si>
    <t>F3位</t>
    <rPh sb="2" eb="3">
      <t>イ</t>
    </rPh>
    <phoneticPr fontId="2"/>
  </si>
  <si>
    <t>H1位</t>
    <rPh sb="2" eb="3">
      <t>イ</t>
    </rPh>
    <phoneticPr fontId="2"/>
  </si>
  <si>
    <t>e2位</t>
    <rPh sb="2" eb="3">
      <t>イ</t>
    </rPh>
    <phoneticPr fontId="2"/>
  </si>
  <si>
    <t>c3位</t>
    <rPh sb="2" eb="3">
      <t>イ</t>
    </rPh>
    <phoneticPr fontId="2"/>
  </si>
  <si>
    <t>７月22日(木・祝)　決勝日</t>
    <rPh sb="4" eb="5">
      <t>ニチ</t>
    </rPh>
    <rPh sb="5" eb="6">
      <t>ニチ</t>
    </rPh>
    <rPh sb="6" eb="7">
      <t>モク</t>
    </rPh>
    <rPh sb="8" eb="9">
      <t>シュク</t>
    </rPh>
    <rPh sb="10" eb="12">
      <t>ケッショウ</t>
    </rPh>
    <rPh sb="12" eb="13">
      <t>ビ</t>
    </rPh>
    <phoneticPr fontId="2"/>
  </si>
  <si>
    <t>☆　試合時間：３０分（前・後半１５分） ／　決勝延長１０分（前・後半５分）</t>
    <rPh sb="1" eb="3">
      <t>シアイ</t>
    </rPh>
    <rPh sb="3" eb="5">
      <t>ジカン</t>
    </rPh>
    <rPh sb="10" eb="11">
      <t>ゼン</t>
    </rPh>
    <rPh sb="12" eb="14">
      <t>コウハン</t>
    </rPh>
    <rPh sb="22" eb="24">
      <t>ケッショウ</t>
    </rPh>
    <rPh sb="24" eb="26">
      <t>エンチョウ</t>
    </rPh>
    <rPh sb="27" eb="28">
      <t>フン</t>
    </rPh>
    <phoneticPr fontId="2"/>
  </si>
  <si>
    <r>
      <rPr>
        <b/>
        <sz val="12"/>
        <rFont val="ＭＳ Ｐゴシック"/>
        <family val="3"/>
        <charset val="128"/>
      </rPr>
      <t>Ａ</t>
    </r>
    <r>
      <rPr>
        <sz val="12"/>
        <rFont val="ＭＳ Ｐゴシック"/>
        <family val="3"/>
        <charset val="128"/>
      </rPr>
      <t>１位</t>
    </r>
    <rPh sb="2" eb="3">
      <t>イ</t>
    </rPh>
    <phoneticPr fontId="2"/>
  </si>
  <si>
    <t>平出サッカー場</t>
    <rPh sb="0" eb="2">
      <t>ヒライデ</t>
    </rPh>
    <rPh sb="6" eb="7">
      <t>ジョウ</t>
    </rPh>
    <phoneticPr fontId="2"/>
  </si>
  <si>
    <t>①</t>
    <phoneticPr fontId="2"/>
  </si>
  <si>
    <t>9:00～</t>
    <phoneticPr fontId="2"/>
  </si>
  <si>
    <r>
      <rPr>
        <b/>
        <sz val="12"/>
        <rFont val="ＭＳ Ｐゴシック"/>
        <family val="3"/>
        <charset val="128"/>
      </rPr>
      <t>Ｃ</t>
    </r>
    <r>
      <rPr>
        <sz val="12"/>
        <rFont val="ＭＳ Ｐゴシック"/>
        <family val="3"/>
        <charset val="128"/>
      </rPr>
      <t>１位</t>
    </r>
    <rPh sb="2" eb="3">
      <t>イ</t>
    </rPh>
    <phoneticPr fontId="2"/>
  </si>
  <si>
    <t>③</t>
    <phoneticPr fontId="2"/>
  </si>
  <si>
    <t>10:30～</t>
    <phoneticPr fontId="2"/>
  </si>
  <si>
    <r>
      <rPr>
        <b/>
        <sz val="12"/>
        <rFont val="ＭＳ Ｐゴシック"/>
        <family val="3"/>
        <charset val="128"/>
      </rPr>
      <t>E</t>
    </r>
    <r>
      <rPr>
        <sz val="12"/>
        <rFont val="ＭＳ Ｐゴシック"/>
        <family val="3"/>
        <charset val="128"/>
      </rPr>
      <t>１位</t>
    </r>
    <rPh sb="2" eb="3">
      <t>イ</t>
    </rPh>
    <phoneticPr fontId="2"/>
  </si>
  <si>
    <t>②</t>
    <phoneticPr fontId="2"/>
  </si>
  <si>
    <t>9:40～</t>
    <phoneticPr fontId="2"/>
  </si>
  <si>
    <t>11:30～</t>
    <phoneticPr fontId="2"/>
  </si>
  <si>
    <r>
      <rPr>
        <b/>
        <sz val="12"/>
        <rFont val="ＭＳ Ｐゴシック"/>
        <family val="3"/>
        <charset val="128"/>
      </rPr>
      <t>Ｇ</t>
    </r>
    <r>
      <rPr>
        <sz val="12"/>
        <rFont val="ＭＳ Ｐゴシック"/>
        <family val="3"/>
        <charset val="128"/>
      </rPr>
      <t>１位</t>
    </r>
    <rPh sb="2" eb="3">
      <t>イ</t>
    </rPh>
    <phoneticPr fontId="2"/>
  </si>
  <si>
    <t>⑤</t>
    <phoneticPr fontId="2"/>
  </si>
  <si>
    <r>
      <rPr>
        <b/>
        <sz val="12"/>
        <rFont val="ＭＳ Ｐゴシック"/>
        <family val="3"/>
        <charset val="128"/>
      </rPr>
      <t>Ｂ</t>
    </r>
    <r>
      <rPr>
        <sz val="12"/>
        <rFont val="ＭＳ Ｐゴシック"/>
        <family val="3"/>
        <charset val="128"/>
      </rPr>
      <t>１位</t>
    </r>
    <rPh sb="2" eb="3">
      <t>イ</t>
    </rPh>
    <phoneticPr fontId="2"/>
  </si>
  <si>
    <t>➊</t>
    <phoneticPr fontId="2"/>
  </si>
  <si>
    <r>
      <rPr>
        <b/>
        <sz val="12"/>
        <rFont val="ＭＳ Ｐゴシック"/>
        <family val="3"/>
        <charset val="128"/>
      </rPr>
      <t>D</t>
    </r>
    <r>
      <rPr>
        <sz val="12"/>
        <rFont val="ＭＳ Ｐゴシック"/>
        <family val="3"/>
        <charset val="128"/>
      </rPr>
      <t>１位</t>
    </r>
    <rPh sb="2" eb="3">
      <t>イ</t>
    </rPh>
    <phoneticPr fontId="2"/>
  </si>
  <si>
    <t>➌</t>
    <phoneticPr fontId="2"/>
  </si>
  <si>
    <r>
      <rPr>
        <b/>
        <sz val="12"/>
        <rFont val="ＭＳ Ｐゴシック"/>
        <family val="3"/>
        <charset val="128"/>
      </rPr>
      <t>F</t>
    </r>
    <r>
      <rPr>
        <sz val="12"/>
        <rFont val="ＭＳ Ｐゴシック"/>
        <family val="3"/>
        <charset val="128"/>
      </rPr>
      <t>１位</t>
    </r>
    <rPh sb="2" eb="3">
      <t>イ</t>
    </rPh>
    <phoneticPr fontId="2"/>
  </si>
  <si>
    <t>❷</t>
    <phoneticPr fontId="2"/>
  </si>
  <si>
    <r>
      <rPr>
        <b/>
        <sz val="12"/>
        <rFont val="ＭＳ Ｐゴシック"/>
        <family val="3"/>
        <charset val="128"/>
      </rPr>
      <t>H</t>
    </r>
    <r>
      <rPr>
        <sz val="12"/>
        <rFont val="ＭＳ Ｐゴシック"/>
        <family val="3"/>
        <charset val="128"/>
      </rPr>
      <t>１位</t>
    </r>
    <rPh sb="2" eb="3">
      <t>イ</t>
    </rPh>
    <phoneticPr fontId="2"/>
  </si>
  <si>
    <t>時　間</t>
    <rPh sb="0" eb="1">
      <t>トキ</t>
    </rPh>
    <rPh sb="2" eb="3">
      <t>アイダ</t>
    </rPh>
    <phoneticPr fontId="2"/>
  </si>
  <si>
    <t>対　　戦</t>
    <rPh sb="0" eb="1">
      <t>タイ</t>
    </rPh>
    <rPh sb="3" eb="4">
      <t>イクサ</t>
    </rPh>
    <phoneticPr fontId="2"/>
  </si>
  <si>
    <t>審　判</t>
    <phoneticPr fontId="2"/>
  </si>
  <si>
    <t>① 9:00</t>
    <phoneticPr fontId="2"/>
  </si>
  <si>
    <t>－</t>
    <phoneticPr fontId="2"/>
  </si>
  <si>
    <t>委員会</t>
    <phoneticPr fontId="2"/>
  </si>
  <si>
    <t>(</t>
    <phoneticPr fontId="2"/>
  </si>
  <si>
    <t>PK</t>
    <phoneticPr fontId="2"/>
  </si>
  <si>
    <t>)</t>
    <phoneticPr fontId="2"/>
  </si>
  <si>
    <t>② 9:40</t>
    <phoneticPr fontId="2"/>
  </si>
  <si>
    <r>
      <rPr>
        <b/>
        <sz val="12"/>
        <rFont val="ＭＳ Ｐゴシック"/>
        <family val="3"/>
        <charset val="128"/>
      </rPr>
      <t>E</t>
    </r>
    <r>
      <rPr>
        <sz val="12"/>
        <rFont val="ＭＳ Ｐゴシック"/>
        <family val="3"/>
        <charset val="128"/>
      </rPr>
      <t>1位</t>
    </r>
    <rPh sb="2" eb="3">
      <t>イ</t>
    </rPh>
    <phoneticPr fontId="2"/>
  </si>
  <si>
    <r>
      <rPr>
        <b/>
        <sz val="12"/>
        <rFont val="ＭＳ Ｐゴシック"/>
        <family val="3"/>
        <charset val="128"/>
      </rPr>
      <t>G</t>
    </r>
    <r>
      <rPr>
        <sz val="12"/>
        <rFont val="ＭＳ Ｐゴシック"/>
        <family val="3"/>
        <charset val="128"/>
      </rPr>
      <t>1位</t>
    </r>
    <rPh sb="2" eb="3">
      <t>イ</t>
    </rPh>
    <phoneticPr fontId="2"/>
  </si>
  <si>
    <t>③ 10:30</t>
    <phoneticPr fontId="2"/>
  </si>
  <si>
    <t>①勝者</t>
    <rPh sb="1" eb="2">
      <t>カ</t>
    </rPh>
    <rPh sb="2" eb="3">
      <t>モノ</t>
    </rPh>
    <phoneticPr fontId="2"/>
  </si>
  <si>
    <t>②勝者</t>
    <rPh sb="1" eb="2">
      <t>カ</t>
    </rPh>
    <rPh sb="2" eb="3">
      <t>モノ</t>
    </rPh>
    <phoneticPr fontId="2"/>
  </si>
  <si>
    <t>③勝者</t>
    <rPh sb="1" eb="2">
      <t>カ</t>
    </rPh>
    <rPh sb="2" eb="3">
      <t>モノ</t>
    </rPh>
    <phoneticPr fontId="2"/>
  </si>
  <si>
    <t>➌勝者</t>
    <rPh sb="1" eb="2">
      <t>カ</t>
    </rPh>
    <rPh sb="2" eb="3">
      <t>モノ</t>
    </rPh>
    <phoneticPr fontId="2"/>
  </si>
  <si>
    <t>➊ 9:00</t>
    <phoneticPr fontId="2"/>
  </si>
  <si>
    <t>❷ 9:40</t>
    <phoneticPr fontId="2"/>
  </si>
  <si>
    <t>➌10:30</t>
    <phoneticPr fontId="2"/>
  </si>
  <si>
    <t>➊勝者</t>
    <rPh sb="1" eb="2">
      <t>カ</t>
    </rPh>
    <rPh sb="2" eb="3">
      <t>モノ</t>
    </rPh>
    <phoneticPr fontId="2"/>
  </si>
  <si>
    <t>❷勝者</t>
    <rPh sb="1" eb="2">
      <t>カ</t>
    </rPh>
    <rPh sb="2" eb="3">
      <t>モノ</t>
    </rPh>
    <phoneticPr fontId="2"/>
  </si>
  <si>
    <t>第４7回 宇都宮市長杯少年サッカー大会　U-12クラス　試合日程</t>
    <rPh sb="28" eb="30">
      <t>シアイ</t>
    </rPh>
    <rPh sb="30" eb="32">
      <t>ニッテイ</t>
    </rPh>
    <phoneticPr fontId="2"/>
  </si>
  <si>
    <t>３・３リーグ</t>
    <phoneticPr fontId="2"/>
  </si>
  <si>
    <t>☆ ６月２７日(日)　　試合時間：４０分（前・後半 ２０分）</t>
    <rPh sb="8" eb="9">
      <t>ニチ</t>
    </rPh>
    <phoneticPr fontId="2"/>
  </si>
  <si>
    <t>　試合時刻</t>
    <rPh sb="1" eb="3">
      <t>シアイ</t>
    </rPh>
    <rPh sb="3" eb="5">
      <t>ジコク</t>
    </rPh>
    <phoneticPr fontId="2"/>
  </si>
  <si>
    <t>対　戦</t>
    <rPh sb="0" eb="1">
      <t>ツイ</t>
    </rPh>
    <rPh sb="2" eb="3">
      <t>セン</t>
    </rPh>
    <phoneticPr fontId="2"/>
  </si>
  <si>
    <t>審　判
(主・副・副・４)</t>
    <rPh sb="0" eb="1">
      <t>シン</t>
    </rPh>
    <rPh sb="2" eb="3">
      <t>ハン</t>
    </rPh>
    <rPh sb="7" eb="8">
      <t>フク</t>
    </rPh>
    <rPh sb="9" eb="10">
      <t>フク</t>
    </rPh>
    <phoneticPr fontId="2"/>
  </si>
  <si>
    <t>１</t>
    <phoneticPr fontId="2"/>
  </si>
  <si>
    <t>２</t>
    <phoneticPr fontId="2"/>
  </si>
  <si>
    <t>４ ・ ５ ・ ６ ・ ４</t>
    <phoneticPr fontId="2"/>
  </si>
  <si>
    <t>４</t>
    <phoneticPr fontId="2"/>
  </si>
  <si>
    <t>５</t>
    <phoneticPr fontId="2"/>
  </si>
  <si>
    <t>１ ・ ２ ・ ３ ・ １</t>
    <phoneticPr fontId="2"/>
  </si>
  <si>
    <t>３</t>
    <phoneticPr fontId="2"/>
  </si>
  <si>
    <t>５ ・ ６ ・ ４ ・ ５</t>
    <phoneticPr fontId="2"/>
  </si>
  <si>
    <t>１１：３０</t>
    <phoneticPr fontId="2"/>
  </si>
  <si>
    <t>６</t>
    <phoneticPr fontId="2"/>
  </si>
  <si>
    <t>２ ・ ３ ・ １ ・ ２</t>
    <phoneticPr fontId="2"/>
  </si>
  <si>
    <t>１２：２０</t>
    <phoneticPr fontId="2"/>
  </si>
  <si>
    <t>６ ・ ４ ・ ５ ・ ６</t>
    <phoneticPr fontId="2"/>
  </si>
  <si>
    <t>⑥</t>
    <phoneticPr fontId="2"/>
  </si>
  <si>
    <t>３ ・ １ ・ ２ ・ ３</t>
    <phoneticPr fontId="2"/>
  </si>
  <si>
    <t>☆ ７月４日(日)　　試合時間：３０分（前・後半 １５分）</t>
    <rPh sb="7" eb="8">
      <t>ヒ</t>
    </rPh>
    <phoneticPr fontId="2"/>
  </si>
  <si>
    <t>１１：００</t>
    <phoneticPr fontId="2"/>
  </si>
  <si>
    <t>会場１位決定戦</t>
    <rPh sb="0" eb="2">
      <t>カイジョウ</t>
    </rPh>
    <rPh sb="3" eb="4">
      <t>イ</t>
    </rPh>
    <rPh sb="4" eb="7">
      <t>ケッテイセン</t>
    </rPh>
    <phoneticPr fontId="2"/>
  </si>
  <si>
    <t>⑦</t>
    <phoneticPr fontId="2"/>
  </si>
  <si>
    <t>[A] 1位</t>
    <rPh sb="5" eb="6">
      <t>イ</t>
    </rPh>
    <phoneticPr fontId="2"/>
  </si>
  <si>
    <t>[a] 1位</t>
    <rPh sb="5" eb="6">
      <t>イ</t>
    </rPh>
    <phoneticPr fontId="2"/>
  </si>
  <si>
    <t>３リーグ・４リーグ</t>
    <phoneticPr fontId="2"/>
  </si>
  <si>
    <t>☆ ６月２７日(日)・７月４日(日)</t>
    <rPh sb="6" eb="7">
      <t>ニチ</t>
    </rPh>
    <rPh sb="8" eb="9">
      <t>ヒ</t>
    </rPh>
    <rPh sb="12" eb="13">
      <t>ツキ</t>
    </rPh>
    <rPh sb="14" eb="15">
      <t>ヒ</t>
    </rPh>
    <rPh sb="16" eb="17">
      <t>ニチ</t>
    </rPh>
    <phoneticPr fontId="2"/>
  </si>
  <si>
    <t>　　試合時間：　３リーグ　４０分（前・後半 ２０分）、４リーグ　３０分（前・後半 １５分）</t>
    <phoneticPr fontId="2"/>
  </si>
  <si>
    <t>７</t>
    <phoneticPr fontId="2"/>
  </si>
  <si>
    <t>１２：４０</t>
    <phoneticPr fontId="2"/>
  </si>
  <si>
    <t>３ ・ １ ・ ６ ・ ３</t>
    <phoneticPr fontId="2"/>
  </si>
  <si>
    <t>２ ・ ６ ・ ５ ・ ２</t>
    <phoneticPr fontId="2"/>
  </si>
  <si>
    <t>３ ・ ４ ・ ７ ・ ３</t>
    <phoneticPr fontId="2"/>
  </si>
  <si>
    <t>栃木SC U-11</t>
    <rPh sb="0" eb="2">
      <t>トチギ</t>
    </rPh>
    <phoneticPr fontId="2"/>
  </si>
  <si>
    <t>ともぞうSC</t>
    <phoneticPr fontId="2"/>
  </si>
  <si>
    <t>FCグラシアス</t>
    <phoneticPr fontId="2"/>
  </si>
  <si>
    <t>FCブロケード</t>
    <phoneticPr fontId="2"/>
  </si>
  <si>
    <t>カテット白沢SS</t>
    <rPh sb="4" eb="6">
      <t>シラサワ</t>
    </rPh>
    <phoneticPr fontId="2"/>
  </si>
  <si>
    <t>雀宮FC</t>
    <rPh sb="0" eb="2">
      <t>スズメノミヤ</t>
    </rPh>
    <phoneticPr fontId="2"/>
  </si>
  <si>
    <t>錦　　小</t>
    <rPh sb="0" eb="1">
      <t>ニシキ</t>
    </rPh>
    <rPh sb="3" eb="4">
      <t>ショウ</t>
    </rPh>
    <phoneticPr fontId="2"/>
  </si>
  <si>
    <t>本　郷　北　小</t>
    <rPh sb="0" eb="1">
      <t>ホン</t>
    </rPh>
    <rPh sb="2" eb="3">
      <t>ゴウ</t>
    </rPh>
    <rPh sb="4" eb="5">
      <t>キタ</t>
    </rPh>
    <rPh sb="6" eb="7">
      <t>ショウ</t>
    </rPh>
    <phoneticPr fontId="2"/>
  </si>
  <si>
    <t>清原フューチャーズ</t>
    <rPh sb="0" eb="2">
      <t>キヨハラ</t>
    </rPh>
    <phoneticPr fontId="2"/>
  </si>
  <si>
    <t>富士見SSS</t>
    <rPh sb="0" eb="3">
      <t>フジミ</t>
    </rPh>
    <phoneticPr fontId="2"/>
  </si>
  <si>
    <t>SUGAO・SC</t>
    <phoneticPr fontId="2"/>
  </si>
  <si>
    <t>本郷北FC</t>
    <rPh sb="0" eb="3">
      <t>ホンゴウキタ</t>
    </rPh>
    <phoneticPr fontId="2"/>
  </si>
  <si>
    <t>FCみらい</t>
    <phoneticPr fontId="2"/>
  </si>
  <si>
    <t>リフレSCチェルビアット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</si>
  <si>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</si>
  <si>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</si>
  <si>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</si>
  <si>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</si>
  <si>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</si>
  <si>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</si>
  <si>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</si>
  <si>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姿　川　第　一　小</t>
    <rPh sb="0" eb="1">
      <t>スガタ</t>
    </rPh>
    <rPh sb="2" eb="3">
      <t>カワ</t>
    </rPh>
    <rPh sb="4" eb="5">
      <t>ダイ</t>
    </rPh>
    <rPh sb="6" eb="7">
      <t>イチ</t>
    </rPh>
    <rPh sb="8" eb="9">
      <t>ショウ</t>
    </rPh>
    <phoneticPr fontId="2"/>
  </si>
  <si>
    <t>国本JSC</t>
    <rPh sb="0" eb="2">
      <t>クニモト</t>
    </rPh>
    <phoneticPr fontId="2"/>
  </si>
  <si>
    <t>FCアリーバ　V</t>
    <phoneticPr fontId="2"/>
  </si>
  <si>
    <t>FCアネーロ・U-12</t>
    <phoneticPr fontId="2"/>
  </si>
  <si>
    <t>ウエストフットコム　U12</t>
    <phoneticPr fontId="2"/>
  </si>
  <si>
    <t>石井FC</t>
    <rPh sb="0" eb="2">
      <t>イシイ</t>
    </rPh>
    <phoneticPr fontId="2"/>
  </si>
  <si>
    <t>岡西FC12</t>
    <rPh sb="0" eb="2">
      <t>オカニシ</t>
    </rPh>
    <phoneticPr fontId="2"/>
  </si>
  <si>
    <t>清原SSS</t>
    <rPh sb="0" eb="2">
      <t>キヨハラ</t>
    </rPh>
    <phoneticPr fontId="2"/>
  </si>
  <si>
    <t>S4スペランツァ　セグンド</t>
    <phoneticPr fontId="2"/>
  </si>
  <si>
    <t>unionSC U12</t>
    <phoneticPr fontId="2"/>
  </si>
  <si>
    <t>宇大付属小SSS　U-11</t>
    <rPh sb="0" eb="4">
      <t>ウダイフゾク</t>
    </rPh>
    <rPh sb="4" eb="5">
      <t>ショウ</t>
    </rPh>
    <phoneticPr fontId="2"/>
  </si>
  <si>
    <t>ISOSC</t>
    <phoneticPr fontId="2"/>
  </si>
  <si>
    <t>FCグランディール</t>
    <phoneticPr fontId="2"/>
  </si>
  <si>
    <t>みはらSCｊｒ</t>
    <phoneticPr fontId="2"/>
  </si>
  <si>
    <t>陽東SSS</t>
    <rPh sb="0" eb="2">
      <t>ヨウトウ</t>
    </rPh>
    <phoneticPr fontId="2"/>
  </si>
  <si>
    <t>ブラッドレスSC</t>
    <phoneticPr fontId="2"/>
  </si>
  <si>
    <t>スポルト宇都宮　U12</t>
    <rPh sb="4" eb="7">
      <t>ウツノミヤ</t>
    </rPh>
    <phoneticPr fontId="2"/>
  </si>
  <si>
    <t>ともぞうSC U12</t>
    <phoneticPr fontId="2"/>
  </si>
  <si>
    <t>サウス宇都宮SC</t>
    <rPh sb="3" eb="6">
      <t>ウツノミヤ</t>
    </rPh>
    <phoneticPr fontId="2"/>
  </si>
  <si>
    <t>豊　郷　中　央　小</t>
    <rPh sb="0" eb="1">
      <t>トヨ</t>
    </rPh>
    <rPh sb="2" eb="3">
      <t>ゴウ</t>
    </rPh>
    <rPh sb="4" eb="5">
      <t>ナカ</t>
    </rPh>
    <rPh sb="6" eb="7">
      <t>オウ</t>
    </rPh>
    <rPh sb="8" eb="9">
      <t>ショウ</t>
    </rPh>
    <phoneticPr fontId="2"/>
  </si>
  <si>
    <t>GP　白　沢　北　コート</t>
    <rPh sb="3" eb="4">
      <t>シロ</t>
    </rPh>
    <rPh sb="5" eb="6">
      <t>サワ</t>
    </rPh>
    <rPh sb="7" eb="8">
      <t>キタ</t>
    </rPh>
    <phoneticPr fontId="2"/>
  </si>
  <si>
    <t>GP　白　沢　南　コート</t>
    <rPh sb="3" eb="4">
      <t>シロ</t>
    </rPh>
    <rPh sb="5" eb="6">
      <t>サワ</t>
    </rPh>
    <rPh sb="7" eb="8">
      <t>ミナミ</t>
    </rPh>
    <phoneticPr fontId="2"/>
  </si>
  <si>
    <t>上河内JSC</t>
    <rPh sb="0" eb="3">
      <t>カミカワチ</t>
    </rPh>
    <phoneticPr fontId="2"/>
  </si>
  <si>
    <t>細谷サッカークラブ</t>
    <rPh sb="0" eb="2">
      <t>ホソヤ</t>
    </rPh>
    <phoneticPr fontId="2"/>
  </si>
  <si>
    <t>ウエストフットコム　U11</t>
    <phoneticPr fontId="2"/>
  </si>
  <si>
    <t>豊郷JFC宇都宮　U-12</t>
    <rPh sb="0" eb="2">
      <t>トヨサト</t>
    </rPh>
    <rPh sb="5" eb="8">
      <t>ウツノミヤ</t>
    </rPh>
    <phoneticPr fontId="2"/>
  </si>
  <si>
    <t>上三川SC</t>
    <rPh sb="0" eb="3">
      <t>カミノカワ</t>
    </rPh>
    <phoneticPr fontId="2"/>
  </si>
  <si>
    <t>昭和・戸祭SC</t>
    <rPh sb="0" eb="2">
      <t>ショウワ</t>
    </rPh>
    <rPh sb="3" eb="5">
      <t>トマツリ</t>
    </rPh>
    <phoneticPr fontId="2"/>
  </si>
  <si>
    <t>平　出　サッカー場</t>
    <rPh sb="0" eb="1">
      <t>ヘイ</t>
    </rPh>
    <rPh sb="2" eb="3">
      <t>デ</t>
    </rPh>
    <rPh sb="8" eb="9">
      <t>ジョウ</t>
    </rPh>
    <phoneticPr fontId="2"/>
  </si>
  <si>
    <t>FCアリーバ　F</t>
    <phoneticPr fontId="2"/>
  </si>
  <si>
    <t>カテット白沢　ドイス</t>
    <rPh sb="4" eb="6">
      <t>シラサワ</t>
    </rPh>
    <phoneticPr fontId="2"/>
  </si>
  <si>
    <t>S4スペランツァ</t>
    <phoneticPr fontId="2"/>
  </si>
  <si>
    <t>ＳＵＧＡＯプロミネンス</t>
    <phoneticPr fontId="2"/>
  </si>
  <si>
    <t>緑が丘ＹＦＣ</t>
    <rPh sb="0" eb="1">
      <t>ミドリ</t>
    </rPh>
    <rPh sb="2" eb="3">
      <t>オカ</t>
    </rPh>
    <phoneticPr fontId="2"/>
  </si>
  <si>
    <t>宇都宮FCジュニア</t>
    <rPh sb="0" eb="3">
      <t>ウツノミヤ</t>
    </rPh>
    <phoneticPr fontId="2"/>
  </si>
  <si>
    <t>宝木キッカーズ</t>
    <rPh sb="0" eb="2">
      <t>タカラギ</t>
    </rPh>
    <phoneticPr fontId="2"/>
  </si>
  <si>
    <t>④ 11:30</t>
    <phoneticPr fontId="2"/>
  </si>
  <si>
    <t>Aコート</t>
    <phoneticPr fontId="2"/>
  </si>
  <si>
    <t>Bコート</t>
    <phoneticPr fontId="2"/>
  </si>
  <si>
    <t>[ Ａコート ]</t>
    <phoneticPr fontId="2"/>
  </si>
  <si>
    <t>[ Ｂコート ]</t>
    <phoneticPr fontId="2"/>
  </si>
  <si>
    <t>会場</t>
  </si>
  <si>
    <t>会場担当</t>
  </si>
  <si>
    <t>開催日</t>
  </si>
  <si>
    <t>試合開始</t>
  </si>
  <si>
    <t>代表者サイン</t>
    <rPh sb="0" eb="3">
      <t>ダイヒョウシャ</t>
    </rPh>
    <phoneticPr fontId="2"/>
  </si>
  <si>
    <t>チーム名</t>
  </si>
  <si>
    <t>得　　点</t>
    <phoneticPr fontId="2"/>
  </si>
  <si>
    <t>主審／副審／副審/4審</t>
    <rPh sb="10" eb="11">
      <t>シン</t>
    </rPh>
    <phoneticPr fontId="20"/>
  </si>
  <si>
    <t>－</t>
  </si>
  <si>
    <t>Aブロック</t>
    <phoneticPr fontId="2"/>
  </si>
  <si>
    <t>勝点</t>
    <rPh sb="0" eb="2">
      <t>カチテン</t>
    </rPh>
    <phoneticPr fontId="2"/>
  </si>
  <si>
    <t>得失点</t>
    <rPh sb="0" eb="1">
      <t>エ</t>
    </rPh>
    <rPh sb="1" eb="3">
      <t>シッテン</t>
    </rPh>
    <phoneticPr fontId="2"/>
  </si>
  <si>
    <t>得点</t>
    <rPh sb="0" eb="2">
      <t>トクテン</t>
    </rPh>
    <phoneticPr fontId="2"/>
  </si>
  <si>
    <t>順位</t>
    <rPh sb="0" eb="2">
      <t>ジュンイ</t>
    </rPh>
    <phoneticPr fontId="2"/>
  </si>
  <si>
    <t>-</t>
    <phoneticPr fontId="2"/>
  </si>
  <si>
    <t>Bブロック</t>
    <phoneticPr fontId="2"/>
  </si>
  <si>
    <t>Cブロック</t>
    <phoneticPr fontId="2"/>
  </si>
  <si>
    <t>Dブロック</t>
    <phoneticPr fontId="2"/>
  </si>
  <si>
    <t>Eブロック</t>
    <phoneticPr fontId="2"/>
  </si>
  <si>
    <t>Fブロック</t>
    <phoneticPr fontId="2"/>
  </si>
  <si>
    <t>G・Hブロック</t>
    <phoneticPr fontId="2"/>
  </si>
  <si>
    <t>Gブロック</t>
    <phoneticPr fontId="2"/>
  </si>
  <si>
    <t>Hブロック</t>
    <phoneticPr fontId="2"/>
  </si>
  <si>
    <t>第47回宇都宮市長杯少年サッカー大会　U-12クラス　対戦表</t>
    <rPh sb="0" eb="1">
      <t>ダイ</t>
    </rPh>
    <rPh sb="3" eb="4">
      <t>カイ</t>
    </rPh>
    <rPh sb="4" eb="10">
      <t>ウツノミヤシチョウハイ</t>
    </rPh>
    <rPh sb="10" eb="12">
      <t>ショウネン</t>
    </rPh>
    <rPh sb="16" eb="18">
      <t>タイカイ</t>
    </rPh>
    <rPh sb="27" eb="30">
      <t>タイセンヒョウ</t>
    </rPh>
    <phoneticPr fontId="20"/>
  </si>
  <si>
    <t>A・ａブロック</t>
    <phoneticPr fontId="2"/>
  </si>
  <si>
    <t>ａブロック</t>
    <phoneticPr fontId="2"/>
  </si>
  <si>
    <t>B・ｂブロック</t>
    <phoneticPr fontId="2"/>
  </si>
  <si>
    <t>ｂブロック</t>
    <phoneticPr fontId="2"/>
  </si>
  <si>
    <t>C・ｃブロック</t>
    <phoneticPr fontId="2"/>
  </si>
  <si>
    <t>ｃブロック</t>
    <phoneticPr fontId="2"/>
  </si>
  <si>
    <t>D・ｄブロック</t>
    <phoneticPr fontId="2"/>
  </si>
  <si>
    <t>E・ｅブロック</t>
    <phoneticPr fontId="2"/>
  </si>
  <si>
    <t>F・ｆブロック</t>
    <phoneticPr fontId="2"/>
  </si>
  <si>
    <t>ｅブロック</t>
    <phoneticPr fontId="2"/>
  </si>
  <si>
    <t>ｆブロック</t>
    <phoneticPr fontId="2"/>
  </si>
  <si>
    <t>ｄブロック</t>
    <phoneticPr fontId="2"/>
  </si>
  <si>
    <t>【試合時間：20分-5分-20分】※監督会議：8:00～</t>
    <rPh sb="18" eb="22">
      <t>カントクカイギ</t>
    </rPh>
    <phoneticPr fontId="20"/>
  </si>
  <si>
    <t>【試合時間：３ﾘｰｸﾞ=20分-5分-20分、4ﾘｰｸﾞ=15分-5分-15分】※監督会議：8:00～</t>
    <rPh sb="31" eb="32">
      <t>フン</t>
    </rPh>
    <rPh sb="34" eb="35">
      <t>フン</t>
    </rPh>
    <rPh sb="38" eb="39">
      <t>フン</t>
    </rPh>
    <rPh sb="41" eb="45">
      <t>カントクカイギ</t>
    </rPh>
    <phoneticPr fontId="20"/>
  </si>
  <si>
    <t>4･5･6･4</t>
    <phoneticPr fontId="2"/>
  </si>
  <si>
    <t>1･2･3･1</t>
    <phoneticPr fontId="2"/>
  </si>
  <si>
    <t>5･6･4･5</t>
    <phoneticPr fontId="2"/>
  </si>
  <si>
    <t>2･3･1･2</t>
    <phoneticPr fontId="2"/>
  </si>
  <si>
    <t>6･4･5･6</t>
    <phoneticPr fontId="2"/>
  </si>
  <si>
    <t>3･1･2･3</t>
    <phoneticPr fontId="2"/>
  </si>
  <si>
    <t>ＳＵＧＡＯプロミネンス</t>
  </si>
  <si>
    <t>平　出　サッカー場　北</t>
    <rPh sb="10" eb="11">
      <t>キタ</t>
    </rPh>
    <phoneticPr fontId="2"/>
  </si>
  <si>
    <t>平　出　サッカー場　南</t>
    <rPh sb="10" eb="11">
      <t>ミナミ</t>
    </rPh>
    <phoneticPr fontId="2"/>
  </si>
  <si>
    <t>3･1･6･3</t>
    <phoneticPr fontId="2"/>
  </si>
  <si>
    <t>3･4･7･3</t>
    <phoneticPr fontId="2"/>
  </si>
  <si>
    <t>4･5･6･4</t>
    <phoneticPr fontId="2"/>
  </si>
  <si>
    <t>1･2･3･1</t>
    <phoneticPr fontId="2"/>
  </si>
  <si>
    <t>2･6･5･2</t>
    <phoneticPr fontId="2"/>
  </si>
  <si>
    <t>Gブロック</t>
  </si>
  <si>
    <t>FCアリーバ　F</t>
  </si>
  <si>
    <t>カテット白沢　ドイス</t>
  </si>
  <si>
    <t>S4スペランツァ</t>
  </si>
  <si>
    <t>Hブロック</t>
  </si>
  <si>
    <t>緑が丘ＹＦＣ</t>
  </si>
  <si>
    <t>宇都宮FCジュニア</t>
  </si>
  <si>
    <t>宝木キッカーズ</t>
  </si>
  <si>
    <t>7･4･5･1</t>
    <phoneticPr fontId="2"/>
  </si>
  <si>
    <t>1･5･7･7</t>
    <phoneticPr fontId="2"/>
  </si>
  <si>
    <t>6･7･2･6</t>
    <phoneticPr fontId="2"/>
  </si>
  <si>
    <t>2･5･4･5</t>
    <phoneticPr fontId="2"/>
  </si>
  <si>
    <t>９：５０</t>
    <phoneticPr fontId="2"/>
  </si>
  <si>
    <t>１０：３０</t>
    <phoneticPr fontId="2"/>
  </si>
  <si>
    <t>１１：１０</t>
    <phoneticPr fontId="2"/>
  </si>
  <si>
    <t>×</t>
    <phoneticPr fontId="2"/>
  </si>
  <si>
    <t>〇</t>
    <phoneticPr fontId="2"/>
  </si>
  <si>
    <t>△</t>
    <phoneticPr fontId="2"/>
  </si>
  <si>
    <t>C1</t>
    <phoneticPr fontId="2"/>
  </si>
  <si>
    <t>C2</t>
    <phoneticPr fontId="2"/>
  </si>
  <si>
    <t>PK</t>
    <phoneticPr fontId="2"/>
  </si>
  <si>
    <t>c5</t>
    <phoneticPr fontId="2"/>
  </si>
  <si>
    <t>c6</t>
    <phoneticPr fontId="2"/>
  </si>
  <si>
    <t>上　三　川　小</t>
    <rPh sb="0" eb="1">
      <t>ウエ</t>
    </rPh>
    <rPh sb="2" eb="3">
      <t>ミ</t>
    </rPh>
    <rPh sb="4" eb="5">
      <t>カワ</t>
    </rPh>
    <rPh sb="6" eb="7">
      <t>ショウ</t>
    </rPh>
    <phoneticPr fontId="2"/>
  </si>
  <si>
    <t>細　谷　小</t>
    <rPh sb="0" eb="1">
      <t>ホソ</t>
    </rPh>
    <rPh sb="2" eb="3">
      <t>タニ</t>
    </rPh>
    <rPh sb="4" eb="5">
      <t>ショウ</t>
    </rPh>
    <phoneticPr fontId="2"/>
  </si>
  <si>
    <t>A2・A3・a3・a2</t>
    <phoneticPr fontId="2"/>
  </si>
  <si>
    <t>B2・B3・b3・b2</t>
    <phoneticPr fontId="2"/>
  </si>
  <si>
    <t>C2・C3・c3・c2</t>
    <phoneticPr fontId="2"/>
  </si>
  <si>
    <t>D2・D3・d3・d2</t>
    <phoneticPr fontId="2"/>
  </si>
  <si>
    <t>［E］1位</t>
    <rPh sb="4" eb="5">
      <t>イ</t>
    </rPh>
    <phoneticPr fontId="2"/>
  </si>
  <si>
    <t>［e］1位</t>
    <rPh sb="4" eb="5">
      <t>イ</t>
    </rPh>
    <phoneticPr fontId="2"/>
  </si>
  <si>
    <t>E2・E3・e3・e2</t>
    <phoneticPr fontId="2"/>
  </si>
  <si>
    <t>［F］1位</t>
    <rPh sb="4" eb="5">
      <t>イ</t>
    </rPh>
    <phoneticPr fontId="2"/>
  </si>
  <si>
    <t>［f］1位</t>
    <rPh sb="4" eb="5">
      <t>イ</t>
    </rPh>
    <phoneticPr fontId="2"/>
  </si>
  <si>
    <t>F2・F3・f3・f2</t>
    <phoneticPr fontId="2"/>
  </si>
  <si>
    <t>4・5・6・4</t>
    <phoneticPr fontId="2"/>
  </si>
  <si>
    <t>1・2・3・1</t>
    <phoneticPr fontId="2"/>
  </si>
  <si>
    <t>5・6・4・5</t>
    <phoneticPr fontId="2"/>
  </si>
  <si>
    <t>2・3・1・2</t>
    <phoneticPr fontId="2"/>
  </si>
  <si>
    <t>6・4・5・6</t>
    <phoneticPr fontId="2"/>
  </si>
  <si>
    <t>3・1・2・3</t>
    <phoneticPr fontId="2"/>
  </si>
  <si>
    <t>　９：００</t>
    <phoneticPr fontId="2"/>
  </si>
  <si>
    <t>　９：５０</t>
    <phoneticPr fontId="2"/>
  </si>
  <si>
    <t>１０：４０</t>
    <phoneticPr fontId="2"/>
  </si>
  <si>
    <t>１３：１０</t>
    <phoneticPr fontId="2"/>
  </si>
  <si>
    <t>　９：４０</t>
    <phoneticPr fontId="2"/>
  </si>
  <si>
    <t>１０：２０</t>
    <phoneticPr fontId="2"/>
  </si>
  <si>
    <t>１１：４０</t>
    <phoneticPr fontId="2"/>
  </si>
  <si>
    <t>１２：２０</t>
  </si>
  <si>
    <t>A2位・A3位・a3位・a2位</t>
    <rPh sb="2" eb="3">
      <t>イ</t>
    </rPh>
    <rPh sb="6" eb="7">
      <t>イ</t>
    </rPh>
    <rPh sb="10" eb="11">
      <t>イ</t>
    </rPh>
    <rPh sb="14" eb="15">
      <t>イ</t>
    </rPh>
    <phoneticPr fontId="2"/>
  </si>
  <si>
    <t>９：００</t>
    <phoneticPr fontId="2"/>
  </si>
  <si>
    <t>２ ・ ５ ・ ４ ・ ２</t>
    <phoneticPr fontId="2"/>
  </si>
  <si>
    <t>７ ・ ４ ・ ５ ・ ７</t>
    <phoneticPr fontId="2"/>
  </si>
  <si>
    <t>１２：００</t>
    <phoneticPr fontId="2"/>
  </si>
  <si>
    <t>１ ・ ５ ・ ７ ・ １</t>
    <phoneticPr fontId="2"/>
  </si>
  <si>
    <t>１３：２０</t>
    <phoneticPr fontId="2"/>
  </si>
  <si>
    <t>６ ・ ７ ・ ５ ・ ６</t>
    <phoneticPr fontId="2"/>
  </si>
  <si>
    <t>⑧</t>
    <phoneticPr fontId="2"/>
  </si>
  <si>
    <t>１４：１０</t>
    <phoneticPr fontId="2"/>
  </si>
  <si>
    <t>⑨</t>
    <phoneticPr fontId="2"/>
  </si>
  <si>
    <t>１４：５０</t>
    <phoneticPr fontId="2"/>
  </si>
  <si>
    <t>石　井　No5</t>
    <rPh sb="0" eb="1">
      <t>イシ</t>
    </rPh>
    <rPh sb="2" eb="3">
      <t>イ</t>
    </rPh>
    <phoneticPr fontId="2"/>
  </si>
  <si>
    <t>石　井　No6</t>
    <rPh sb="0" eb="1">
      <t>イシ</t>
    </rPh>
    <rPh sb="2" eb="3">
      <t>イ</t>
    </rPh>
    <phoneticPr fontId="2"/>
  </si>
  <si>
    <t>姿　川　第　一　小</t>
    <rPh sb="0" eb="1">
      <t>スガタ</t>
    </rPh>
    <rPh sb="2" eb="3">
      <t>カワ</t>
    </rPh>
    <rPh sb="4" eb="5">
      <t>ダイ</t>
    </rPh>
    <rPh sb="6" eb="7">
      <t>イチ</t>
    </rPh>
    <rPh sb="8" eb="9">
      <t>ショウ</t>
    </rPh>
    <phoneticPr fontId="2"/>
  </si>
  <si>
    <t>清　原　南　小</t>
    <rPh sb="0" eb="1">
      <t>セイ</t>
    </rPh>
    <rPh sb="2" eb="3">
      <t>ハラ</t>
    </rPh>
    <rPh sb="4" eb="5">
      <t>ミナミ</t>
    </rPh>
    <rPh sb="6" eb="7">
      <t>ショウ</t>
    </rPh>
    <phoneticPr fontId="2"/>
  </si>
  <si>
    <t>G</t>
    <phoneticPr fontId="2"/>
  </si>
  <si>
    <t>H</t>
    <phoneticPr fontId="2"/>
  </si>
  <si>
    <t>GP　白　沢　北・南</t>
    <rPh sb="3" eb="4">
      <t>シロ</t>
    </rPh>
    <rPh sb="5" eb="6">
      <t>サワ</t>
    </rPh>
    <rPh sb="7" eb="8">
      <t>キタ</t>
    </rPh>
    <rPh sb="9" eb="10">
      <t>ミナミ</t>
    </rPh>
    <phoneticPr fontId="2"/>
  </si>
  <si>
    <t>【試合時間：15分-5分-15分】※監督会議：8:00～</t>
    <rPh sb="18" eb="22">
      <t>カントクカイギ</t>
    </rPh>
    <phoneticPr fontId="20"/>
  </si>
  <si>
    <t>【試合時間：15分-5分-15分】※監督会議：8:00～</t>
    <rPh sb="8" eb="9">
      <t>フン</t>
    </rPh>
    <rPh sb="11" eb="12">
      <t>フン</t>
    </rPh>
    <rPh sb="15" eb="16">
      <t>フン</t>
    </rPh>
    <rPh sb="18" eb="22">
      <t>カントクカイギ</t>
    </rPh>
    <phoneticPr fontId="20"/>
  </si>
  <si>
    <t>【試合時間：３・３リーグ＝15分-5分-15分、3リーグ＝20分‐5分‐20分】※監督会議：8:00～</t>
    <rPh sb="31" eb="39">
      <t>プンー5フンー20プン</t>
    </rPh>
    <rPh sb="41" eb="45">
      <t>カントクカイギ</t>
    </rPh>
    <phoneticPr fontId="20"/>
  </si>
  <si>
    <t>G・Hブロック</t>
  </si>
  <si>
    <t>GP　白　沢　南コート</t>
    <rPh sb="3" eb="4">
      <t>シロ</t>
    </rPh>
    <rPh sb="5" eb="6">
      <t>サワ</t>
    </rPh>
    <rPh sb="7" eb="8">
      <t>ミナミ</t>
    </rPh>
    <phoneticPr fontId="2"/>
  </si>
  <si>
    <t>GP　白　沢　北コート</t>
    <rPh sb="3" eb="4">
      <t>シロ</t>
    </rPh>
    <rPh sb="5" eb="6">
      <t>サワ</t>
    </rPh>
    <rPh sb="7" eb="8">
      <t>キタ</t>
    </rPh>
    <phoneticPr fontId="2"/>
  </si>
  <si>
    <t>④</t>
    <phoneticPr fontId="2"/>
  </si>
  <si>
    <t>④が会場担当になります。（但し、会場提供チームと1日目担当チームを除く）</t>
    <rPh sb="2" eb="4">
      <t>カイジョウ</t>
    </rPh>
    <rPh sb="4" eb="6">
      <t>タントウ</t>
    </rPh>
    <rPh sb="13" eb="14">
      <t>タダ</t>
    </rPh>
    <rPh sb="16" eb="20">
      <t>カイジョウテイキョウ</t>
    </rPh>
    <rPh sb="25" eb="27">
      <t>ニチメ</t>
    </rPh>
    <rPh sb="27" eb="29">
      <t>タントウ</t>
    </rPh>
    <rPh sb="33" eb="34">
      <t>ノゾ</t>
    </rPh>
    <phoneticPr fontId="2"/>
  </si>
  <si>
    <t>☆　各会場１位とG・H１位の８チームは、７月２２日(木・祝)の決勝戦へ進む。</t>
    <rPh sb="2" eb="5">
      <t>カクカイジョウ</t>
    </rPh>
    <rPh sb="6" eb="7">
      <t>イ</t>
    </rPh>
    <rPh sb="12" eb="13">
      <t>イ</t>
    </rPh>
    <rPh sb="21" eb="22">
      <t>ガツ</t>
    </rPh>
    <rPh sb="24" eb="25">
      <t>ヒ</t>
    </rPh>
    <rPh sb="26" eb="27">
      <t>モク</t>
    </rPh>
    <rPh sb="28" eb="29">
      <t>シュク</t>
    </rPh>
    <rPh sb="31" eb="34">
      <t>ケッショウセン</t>
    </rPh>
    <rPh sb="35" eb="36">
      <t>スス</t>
    </rPh>
    <phoneticPr fontId="2"/>
  </si>
  <si>
    <t>FCグラシアス／unionSC U12</t>
    <phoneticPr fontId="2"/>
  </si>
  <si>
    <t>〇</t>
    <phoneticPr fontId="2"/>
  </si>
  <si>
    <t>×</t>
    <phoneticPr fontId="2"/>
  </si>
  <si>
    <t>A1位</t>
    <rPh sb="2" eb="3">
      <t>イ</t>
    </rPh>
    <phoneticPr fontId="2"/>
  </si>
  <si>
    <t>a1位</t>
    <rPh sb="2" eb="3">
      <t>イ</t>
    </rPh>
    <phoneticPr fontId="2"/>
  </si>
  <si>
    <t>1位</t>
    <rPh sb="1" eb="2">
      <t>イ</t>
    </rPh>
    <phoneticPr fontId="2"/>
  </si>
  <si>
    <t>Gブロック　1位</t>
    <rPh sb="7" eb="8">
      <t>イ</t>
    </rPh>
    <phoneticPr fontId="2"/>
  </si>
  <si>
    <t>Hブロック　1位</t>
    <rPh sb="7" eb="8">
      <t>イ</t>
    </rPh>
    <phoneticPr fontId="2"/>
  </si>
  <si>
    <t>B1位</t>
    <rPh sb="2" eb="3">
      <t>イ</t>
    </rPh>
    <phoneticPr fontId="2"/>
  </si>
  <si>
    <t>b1位</t>
    <rPh sb="2" eb="3">
      <t>イ</t>
    </rPh>
    <phoneticPr fontId="2"/>
  </si>
  <si>
    <t>△</t>
    <phoneticPr fontId="2"/>
  </si>
  <si>
    <t>c1位</t>
    <rPh sb="2" eb="3">
      <t>イ</t>
    </rPh>
    <phoneticPr fontId="2"/>
  </si>
  <si>
    <t>C1位</t>
    <rPh sb="2" eb="3">
      <t>イ</t>
    </rPh>
    <phoneticPr fontId="2"/>
  </si>
  <si>
    <t>d1位</t>
    <rPh sb="2" eb="3">
      <t>イ</t>
    </rPh>
    <phoneticPr fontId="2"/>
  </si>
  <si>
    <t>D1位</t>
    <rPh sb="2" eb="3">
      <t>イ</t>
    </rPh>
    <phoneticPr fontId="2"/>
  </si>
  <si>
    <t>[a]1位</t>
    <rPh sb="4" eb="5">
      <t>イ</t>
    </rPh>
    <phoneticPr fontId="2"/>
  </si>
  <si>
    <t>[A]1位</t>
    <phoneticPr fontId="2"/>
  </si>
  <si>
    <t>[B]1位</t>
    <rPh sb="4" eb="5">
      <t>イ</t>
    </rPh>
    <phoneticPr fontId="2"/>
  </si>
  <si>
    <t>[C]1位</t>
    <rPh sb="4" eb="5">
      <t>イ</t>
    </rPh>
    <phoneticPr fontId="2"/>
  </si>
  <si>
    <t>[c]1位</t>
    <rPh sb="4" eb="5">
      <t>イ</t>
    </rPh>
    <phoneticPr fontId="2"/>
  </si>
  <si>
    <t>[b]1位</t>
    <rPh sb="4" eb="5">
      <t>イ</t>
    </rPh>
    <phoneticPr fontId="2"/>
  </si>
  <si>
    <t>[D]1位</t>
    <rPh sb="4" eb="5">
      <t>イ</t>
    </rPh>
    <phoneticPr fontId="2"/>
  </si>
  <si>
    <t>[d]1位</t>
    <rPh sb="4" eb="5">
      <t>イ</t>
    </rPh>
    <phoneticPr fontId="2"/>
  </si>
  <si>
    <t>PK</t>
    <phoneticPr fontId="2"/>
  </si>
  <si>
    <t>E1</t>
    <phoneticPr fontId="2"/>
  </si>
  <si>
    <t>E2</t>
    <phoneticPr fontId="2"/>
  </si>
  <si>
    <t>E1位</t>
    <rPh sb="2" eb="3">
      <t>イ</t>
    </rPh>
    <phoneticPr fontId="2"/>
  </si>
  <si>
    <t>e1位</t>
    <rPh sb="2" eb="3">
      <t>イ</t>
    </rPh>
    <phoneticPr fontId="2"/>
  </si>
  <si>
    <t>( 9</t>
    <phoneticPr fontId="2"/>
  </si>
  <si>
    <t>8 )</t>
    <phoneticPr fontId="2"/>
  </si>
  <si>
    <t>F1位</t>
    <rPh sb="2" eb="3">
      <t>イ</t>
    </rPh>
    <phoneticPr fontId="2"/>
  </si>
  <si>
    <t>f1位</t>
    <rPh sb="2" eb="3">
      <t>イ</t>
    </rPh>
    <phoneticPr fontId="2"/>
  </si>
  <si>
    <t>( 3</t>
    <phoneticPr fontId="2"/>
  </si>
  <si>
    <t>4 )</t>
    <phoneticPr fontId="2"/>
  </si>
  <si>
    <t>H1位</t>
    <rPh sb="2" eb="3">
      <t>イ</t>
    </rPh>
    <phoneticPr fontId="2"/>
  </si>
  <si>
    <t>G11位</t>
    <rPh sb="3" eb="4">
      <t>イ</t>
    </rPh>
    <phoneticPr fontId="2"/>
  </si>
  <si>
    <t>G1位</t>
    <rPh sb="2" eb="3">
      <t>イ</t>
    </rPh>
    <phoneticPr fontId="2"/>
  </si>
  <si>
    <t>Aコートは“４”、Bコートは“８”が会場担当になります。</t>
    <phoneticPr fontId="2"/>
  </si>
  <si>
    <t>【　Aコート　】</t>
    <phoneticPr fontId="2"/>
  </si>
  <si>
    <t>【　Bコート　】</t>
    <phoneticPr fontId="2"/>
  </si>
  <si>
    <t>審判委員会</t>
    <rPh sb="0" eb="5">
      <t>シンパンイインカイ</t>
    </rPh>
    <phoneticPr fontId="2"/>
  </si>
  <si>
    <t>７月22日(木・祝)　決勝トーナメント</t>
    <rPh sb="4" eb="5">
      <t>ニチ</t>
    </rPh>
    <rPh sb="5" eb="6">
      <t>ニチ</t>
    </rPh>
    <rPh sb="6" eb="7">
      <t>モク</t>
    </rPh>
    <rPh sb="8" eb="9">
      <t>シュク</t>
    </rPh>
    <rPh sb="10" eb="12">
      <t>ケッショウ</t>
    </rPh>
    <rPh sb="12" eb="13">
      <t>ビ</t>
    </rPh>
    <phoneticPr fontId="2"/>
  </si>
  <si>
    <t>④※11:30～</t>
    <phoneticPr fontId="2"/>
  </si>
  <si>
    <t>※準決勝終了後、④決勝戦の開始時刻は当該チームの監督同士で確認する。</t>
    <phoneticPr fontId="2"/>
  </si>
  <si>
    <t>④ ※11:30</t>
    <phoneticPr fontId="2"/>
  </si>
  <si>
    <t>　　※当該チームの監督同士で確認。</t>
    <rPh sb="3" eb="5">
      <t>トウガイ</t>
    </rPh>
    <rPh sb="9" eb="13">
      <t>カントクドウシ</t>
    </rPh>
    <rPh sb="14" eb="16">
      <t>カクニン</t>
    </rPh>
    <phoneticPr fontId="2"/>
  </si>
  <si>
    <t>ともぞうSC</t>
  </si>
  <si>
    <t>FCアリーバ　V</t>
  </si>
  <si>
    <t>清原SSS</t>
  </si>
  <si>
    <t>unionSC 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</si>
</sst>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yyyy&quot;年&quot;m&quot;月&quot;d&quot;日&quot;;@"/>
    <numFmt numFmtId="178" formatCode="\(aaa\)"/>
    <numFmt numFmtId="179" formatCode="[$-411]ggge&quot;年&quot;m&quot;月&quot;d&quot;日&quot;;@"/>
  </numFmts>
  <fonts count="2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u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thin">
        <color auto="1"/>
      </left>
      <right/>
      <top/>
      <bottom style="mediumDashDot">
        <color auto="1"/>
      </bottom>
      <diagonal/>
    </border>
    <border>
      <left/>
      <right/>
      <top style="mediumDashDot">
        <color auto="1"/>
      </top>
      <bottom/>
      <diagonal/>
    </border>
    <border>
      <left style="thin">
        <color auto="1"/>
      </left>
      <right/>
      <top style="mediumDashDot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ashDot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ck">
        <color rgb="FFFF0000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49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vertical="center" shrinkToFit="1"/>
    </xf>
    <xf numFmtId="0" fontId="12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vertical="center" shrinkToFit="1"/>
    </xf>
    <xf numFmtId="0" fontId="4" fillId="2" borderId="5" xfId="0" applyFont="1" applyFill="1" applyBorder="1">
      <alignment vertical="center"/>
    </xf>
    <xf numFmtId="0" fontId="6" fillId="2" borderId="0" xfId="0" applyFont="1" applyFill="1">
      <alignment vertical="center"/>
    </xf>
    <xf numFmtId="0" fontId="11" fillId="2" borderId="7" xfId="0" applyFont="1" applyFill="1" applyBorder="1" applyAlignment="1">
      <alignment horizontal="right" vertical="center" shrinkToFit="1"/>
    </xf>
    <xf numFmtId="0" fontId="9" fillId="2" borderId="0" xfId="0" applyFont="1" applyFill="1" applyAlignment="1">
      <alignment horizontal="left" vertical="center" shrinkToFit="1"/>
    </xf>
    <xf numFmtId="0" fontId="9" fillId="2" borderId="7" xfId="0" applyFont="1" applyFill="1" applyBorder="1" applyAlignment="1">
      <alignment horizontal="right" shrinkToFit="1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0" xfId="0" applyFont="1" applyFill="1">
      <alignment vertical="center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right" vertical="center" shrinkToFit="1"/>
    </xf>
    <xf numFmtId="0" fontId="9" fillId="2" borderId="0" xfId="0" applyFont="1" applyFill="1" applyAlignment="1">
      <alignment horizontal="distributed" vertical="center" shrinkToFit="1"/>
    </xf>
    <xf numFmtId="0" fontId="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9" fillId="2" borderId="46" xfId="0" applyFont="1" applyFill="1" applyBorder="1" applyAlignment="1">
      <alignment vertical="center" shrinkToFit="1"/>
    </xf>
    <xf numFmtId="0" fontId="4" fillId="2" borderId="46" xfId="0" applyFont="1" applyFill="1" applyBorder="1">
      <alignment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>
      <alignment vertical="center"/>
    </xf>
    <xf numFmtId="0" fontId="11" fillId="2" borderId="46" xfId="0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vertical="center" shrinkToFit="1"/>
    </xf>
    <xf numFmtId="0" fontId="4" fillId="2" borderId="48" xfId="0" applyFont="1" applyFill="1" applyBorder="1">
      <alignment vertical="center"/>
    </xf>
    <xf numFmtId="0" fontId="11" fillId="2" borderId="48" xfId="0" applyFont="1" applyFill="1" applyBorder="1" applyAlignment="1">
      <alignment vertical="center" shrinkToFit="1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179" fontId="23" fillId="0" borderId="0" xfId="1" applyNumberFormat="1" applyFont="1">
      <alignment vertical="center"/>
    </xf>
    <xf numFmtId="0" fontId="21" fillId="0" borderId="0" xfId="1" applyFont="1" applyAlignment="1">
      <alignment horizontal="center" vertical="center"/>
    </xf>
    <xf numFmtId="176" fontId="21" fillId="0" borderId="0" xfId="1" applyNumberFormat="1" applyFont="1">
      <alignment vertical="center"/>
    </xf>
    <xf numFmtId="0" fontId="24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21" fillId="0" borderId="75" xfId="1" applyFont="1" applyBorder="1" applyAlignment="1">
      <alignment horizontal="center" vertical="center" shrinkToFit="1"/>
    </xf>
    <xf numFmtId="0" fontId="21" fillId="0" borderId="75" xfId="1" quotePrefix="1" applyFont="1" applyBorder="1" applyAlignment="1">
      <alignment horizontal="center" vertical="center" shrinkToFit="1"/>
    </xf>
    <xf numFmtId="0" fontId="21" fillId="0" borderId="78" xfId="1" applyFont="1" applyBorder="1" applyAlignment="1">
      <alignment horizontal="center" vertical="center" shrinkToFit="1"/>
    </xf>
    <xf numFmtId="0" fontId="21" fillId="0" borderId="78" xfId="1" quotePrefix="1" applyFont="1" applyBorder="1" applyAlignment="1">
      <alignment horizontal="center" vertical="center" shrinkToFit="1"/>
    </xf>
    <xf numFmtId="0" fontId="21" fillId="0" borderId="82" xfId="1" applyFont="1" applyBorder="1" applyAlignment="1">
      <alignment horizontal="center" vertical="center" shrinkToFit="1"/>
    </xf>
    <xf numFmtId="0" fontId="21" fillId="0" borderId="82" xfId="1" quotePrefix="1" applyFont="1" applyBorder="1" applyAlignment="1">
      <alignment horizontal="center" vertical="center" shrinkToFit="1"/>
    </xf>
    <xf numFmtId="0" fontId="21" fillId="0" borderId="84" xfId="1" applyFont="1" applyBorder="1" applyAlignment="1">
      <alignment horizontal="center" vertical="center" shrinkToFit="1"/>
    </xf>
    <xf numFmtId="0" fontId="21" fillId="0" borderId="84" xfId="1" quotePrefix="1" applyFont="1" applyBorder="1" applyAlignment="1">
      <alignment horizontal="center" vertical="center" shrinkToFit="1"/>
    </xf>
    <xf numFmtId="176" fontId="21" fillId="0" borderId="0" xfId="1" applyNumberFormat="1" applyFont="1" applyAlignment="1">
      <alignment horizontal="left" vertical="center" indent="1" shrinkToFit="1"/>
    </xf>
    <xf numFmtId="0" fontId="21" fillId="0" borderId="113" xfId="1" applyFont="1" applyBorder="1" applyAlignment="1">
      <alignment horizontal="center" vertical="center" shrinkToFit="1"/>
    </xf>
    <xf numFmtId="0" fontId="21" fillId="0" borderId="113" xfId="1" quotePrefix="1" applyFont="1" applyBorder="1" applyAlignment="1">
      <alignment horizontal="center" vertical="center" shrinkToFit="1"/>
    </xf>
    <xf numFmtId="0" fontId="21" fillId="3" borderId="96" xfId="1" applyNumberFormat="1" applyFont="1" applyFill="1" applyBorder="1" applyAlignment="1">
      <alignment horizontal="center" vertical="center"/>
    </xf>
    <xf numFmtId="0" fontId="21" fillId="3" borderId="5" xfId="1" applyNumberFormat="1" applyFont="1" applyFill="1" applyBorder="1" applyAlignment="1">
      <alignment horizontal="center" vertical="center"/>
    </xf>
    <xf numFmtId="0" fontId="21" fillId="3" borderId="6" xfId="1" applyNumberFormat="1" applyFont="1" applyFill="1" applyBorder="1" applyAlignment="1">
      <alignment horizontal="center" vertical="center"/>
    </xf>
    <xf numFmtId="0" fontId="21" fillId="0" borderId="15" xfId="1" applyNumberFormat="1" applyFont="1" applyBorder="1" applyAlignment="1">
      <alignment horizontal="center" vertical="center"/>
    </xf>
    <xf numFmtId="0" fontId="21" fillId="0" borderId="5" xfId="1" applyNumberFormat="1" applyFont="1" applyBorder="1" applyAlignment="1">
      <alignment horizontal="center" vertical="center"/>
    </xf>
    <xf numFmtId="0" fontId="21" fillId="0" borderId="6" xfId="1" applyNumberFormat="1" applyFont="1" applyBorder="1" applyAlignment="1">
      <alignment horizontal="center" vertical="center"/>
    </xf>
    <xf numFmtId="0" fontId="21" fillId="0" borderId="97" xfId="1" applyNumberFormat="1" applyFont="1" applyBorder="1" applyAlignment="1">
      <alignment horizontal="center" vertical="center"/>
    </xf>
    <xf numFmtId="0" fontId="21" fillId="0" borderId="64" xfId="1" applyNumberFormat="1" applyFont="1" applyBorder="1" applyAlignment="1">
      <alignment horizontal="center" vertical="center"/>
    </xf>
    <xf numFmtId="0" fontId="21" fillId="0" borderId="22" xfId="1" applyNumberFormat="1" applyFont="1" applyBorder="1" applyAlignment="1">
      <alignment horizontal="center" vertical="center"/>
    </xf>
    <xf numFmtId="0" fontId="21" fillId="0" borderId="68" xfId="1" applyNumberFormat="1" applyFont="1" applyBorder="1" applyAlignment="1">
      <alignment horizontal="center" vertical="center"/>
    </xf>
    <xf numFmtId="0" fontId="21" fillId="3" borderId="65" xfId="1" applyNumberFormat="1" applyFont="1" applyFill="1" applyBorder="1" applyAlignment="1">
      <alignment horizontal="center" vertical="center"/>
    </xf>
    <xf numFmtId="0" fontId="21" fillId="3" borderId="22" xfId="1" applyNumberFormat="1" applyFont="1" applyFill="1" applyBorder="1" applyAlignment="1">
      <alignment horizontal="center" vertical="center"/>
    </xf>
    <xf numFmtId="0" fontId="21" fillId="3" borderId="68" xfId="1" applyNumberFormat="1" applyFont="1" applyFill="1" applyBorder="1" applyAlignment="1">
      <alignment horizontal="center" vertical="center"/>
    </xf>
    <xf numFmtId="0" fontId="21" fillId="0" borderId="66" xfId="1" applyNumberFormat="1" applyFont="1" applyBorder="1" applyAlignment="1">
      <alignment horizontal="center" vertical="center"/>
    </xf>
    <xf numFmtId="0" fontId="21" fillId="3" borderId="2" xfId="1" applyNumberFormat="1" applyFont="1" applyFill="1" applyBorder="1" applyAlignment="1">
      <alignment horizontal="center" vertical="center"/>
    </xf>
    <xf numFmtId="0" fontId="21" fillId="3" borderId="1" xfId="1" applyNumberFormat="1" applyFont="1" applyFill="1" applyBorder="1" applyAlignment="1">
      <alignment horizontal="center" vertical="center"/>
    </xf>
    <xf numFmtId="0" fontId="21" fillId="3" borderId="3" xfId="1" applyNumberFormat="1" applyFont="1" applyFill="1" applyBorder="1" applyAlignment="1">
      <alignment horizontal="center" vertical="center"/>
    </xf>
    <xf numFmtId="0" fontId="21" fillId="0" borderId="108" xfId="1" applyNumberFormat="1" applyFont="1" applyBorder="1" applyAlignment="1">
      <alignment horizontal="center" vertical="center"/>
    </xf>
    <xf numFmtId="0" fontId="21" fillId="0" borderId="106" xfId="1" applyNumberFormat="1" applyFont="1" applyBorder="1" applyAlignment="1">
      <alignment horizontal="center" vertical="center"/>
    </xf>
    <xf numFmtId="0" fontId="21" fillId="0" borderId="104" xfId="1" applyNumberFormat="1" applyFont="1" applyBorder="1" applyAlignment="1">
      <alignment horizontal="center" vertical="center"/>
    </xf>
    <xf numFmtId="0" fontId="21" fillId="3" borderId="105" xfId="1" applyNumberFormat="1" applyFont="1" applyFill="1" applyBorder="1" applyAlignment="1">
      <alignment horizontal="center" vertical="center"/>
    </xf>
    <xf numFmtId="0" fontId="21" fillId="3" borderId="106" xfId="1" applyNumberFormat="1" applyFont="1" applyFill="1" applyBorder="1" applyAlignment="1">
      <alignment horizontal="center" vertical="center"/>
    </xf>
    <xf numFmtId="0" fontId="21" fillId="3" borderId="109" xfId="1" applyNumberFormat="1" applyFont="1" applyFill="1" applyBorder="1" applyAlignment="1">
      <alignment horizontal="center" vertical="center"/>
    </xf>
    <xf numFmtId="0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0" fontId="5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right" vertical="center" shrinkToFit="1"/>
    </xf>
    <xf numFmtId="0" fontId="9" fillId="2" borderId="0" xfId="0" applyFont="1" applyFill="1" applyAlignment="1">
      <alignment vertical="center" shrinkToFit="1"/>
    </xf>
    <xf numFmtId="0" fontId="11" fillId="2" borderId="0" xfId="0" applyFont="1" applyFill="1" applyAlignment="1">
      <alignment horizontal="center" vertical="center" shrinkToFit="1"/>
    </xf>
    <xf numFmtId="0" fontId="9" fillId="2" borderId="22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right"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49" fontId="9" fillId="2" borderId="0" xfId="0" applyNumberFormat="1" applyFont="1" applyFill="1" applyAlignment="1">
      <alignment horizontal="center" vertical="center" shrinkToFit="1"/>
    </xf>
    <xf numFmtId="49" fontId="9" fillId="2" borderId="0" xfId="0" applyNumberFormat="1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vertical="center" shrinkToFit="1"/>
    </xf>
    <xf numFmtId="0" fontId="18" fillId="2" borderId="0" xfId="0" applyFont="1" applyFill="1">
      <alignment vertical="center"/>
    </xf>
    <xf numFmtId="0" fontId="9" fillId="2" borderId="0" xfId="0" applyFont="1" applyFill="1" applyAlignment="1">
      <alignment horizontal="left" vertical="center" indent="1" shrinkToFit="1"/>
    </xf>
    <xf numFmtId="0" fontId="9" fillId="2" borderId="0" xfId="0" applyFont="1" applyFill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21" fillId="0" borderId="0" xfId="1" applyFont="1" applyAlignment="1">
      <alignment horizontal="center" vertical="center"/>
    </xf>
    <xf numFmtId="0" fontId="4" fillId="2" borderId="2" xfId="0" applyFont="1" applyFill="1" applyBorder="1">
      <alignment vertical="center"/>
    </xf>
    <xf numFmtId="0" fontId="11" fillId="2" borderId="0" xfId="0" applyFont="1" applyFill="1" applyAlignment="1">
      <alignment horizontal="right" vertical="center" shrinkToFit="1"/>
    </xf>
    <xf numFmtId="0" fontId="21" fillId="0" borderId="0" xfId="1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21" fillId="0" borderId="0" xfId="1" applyFont="1" applyAlignment="1">
      <alignment horizontal="center" vertical="center"/>
    </xf>
    <xf numFmtId="0" fontId="21" fillId="0" borderId="22" xfId="1" applyNumberFormat="1" applyFont="1" applyBorder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4" fillId="2" borderId="0" xfId="0" applyFont="1" applyFill="1">
      <alignment vertical="center"/>
    </xf>
    <xf numFmtId="0" fontId="9" fillId="2" borderId="0" xfId="0" applyFont="1" applyFill="1" applyAlignment="1">
      <alignment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right" vertical="center" shrinkToFit="1"/>
    </xf>
    <xf numFmtId="0" fontId="11" fillId="2" borderId="0" xfId="0" applyFont="1" applyFill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21" fillId="0" borderId="0" xfId="1" applyNumberFormat="1" applyFont="1">
      <alignment vertical="center"/>
    </xf>
    <xf numFmtId="0" fontId="21" fillId="0" borderId="0" xfId="1" applyFont="1" applyAlignment="1">
      <alignment horizontal="right" vertical="center"/>
    </xf>
    <xf numFmtId="0" fontId="21" fillId="0" borderId="0" xfId="1" applyNumberFormat="1" applyFont="1" applyAlignment="1">
      <alignment horizontal="left" vertical="center" indent="1" shrinkToFit="1"/>
    </xf>
    <xf numFmtId="0" fontId="26" fillId="0" borderId="0" xfId="1" applyFont="1">
      <alignment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right" shrinkToFi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right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9" fillId="2" borderId="117" xfId="0" applyFont="1" applyFill="1" applyBorder="1" applyAlignment="1">
      <alignment vertical="center" shrinkToFit="1"/>
    </xf>
    <xf numFmtId="0" fontId="9" fillId="2" borderId="117" xfId="0" applyFont="1" applyFill="1" applyBorder="1" applyAlignment="1">
      <alignment horizontal="center" vertical="center" shrinkToFit="1"/>
    </xf>
    <xf numFmtId="0" fontId="9" fillId="2" borderId="117" xfId="0" applyFont="1" applyFill="1" applyBorder="1" applyAlignment="1">
      <alignment horizontal="distributed" vertical="center" shrinkToFit="1"/>
    </xf>
    <xf numFmtId="0" fontId="4" fillId="2" borderId="0" xfId="0" applyFont="1" applyFill="1">
      <alignment vertical="center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18" xfId="0" applyFont="1" applyFill="1" applyBorder="1" applyAlignment="1">
      <alignment vertical="center" shrinkToFit="1"/>
    </xf>
    <xf numFmtId="0" fontId="4" fillId="2" borderId="21" xfId="0" applyFont="1" applyFill="1" applyBorder="1">
      <alignment vertical="center"/>
    </xf>
    <xf numFmtId="0" fontId="4" fillId="2" borderId="119" xfId="0" applyFont="1" applyFill="1" applyBorder="1">
      <alignment vertical="center"/>
    </xf>
    <xf numFmtId="0" fontId="9" fillId="2" borderId="120" xfId="0" applyFont="1" applyFill="1" applyBorder="1" applyAlignment="1">
      <alignment horizontal="left" vertical="center" shrinkToFit="1"/>
    </xf>
    <xf numFmtId="0" fontId="9" fillId="2" borderId="121" xfId="0" applyFont="1" applyFill="1" applyBorder="1" applyAlignment="1">
      <alignment vertical="center" shrinkToFit="1"/>
    </xf>
    <xf numFmtId="0" fontId="9" fillId="2" borderId="122" xfId="0" applyFont="1" applyFill="1" applyBorder="1" applyAlignment="1">
      <alignment vertical="center" shrinkToFit="1"/>
    </xf>
    <xf numFmtId="0" fontId="4" fillId="2" borderId="122" xfId="0" applyFont="1" applyFill="1" applyBorder="1">
      <alignment vertical="center"/>
    </xf>
    <xf numFmtId="0" fontId="9" fillId="2" borderId="119" xfId="0" applyFont="1" applyFill="1" applyBorder="1" applyAlignment="1">
      <alignment vertical="center" shrinkToFit="1"/>
    </xf>
    <xf numFmtId="0" fontId="9" fillId="2" borderId="125" xfId="0" applyFont="1" applyFill="1" applyBorder="1" applyAlignment="1">
      <alignment vertical="center" shrinkToFit="1"/>
    </xf>
    <xf numFmtId="0" fontId="4" fillId="2" borderId="127" xfId="0" applyFont="1" applyFill="1" applyBorder="1">
      <alignment vertical="center"/>
    </xf>
    <xf numFmtId="0" fontId="9" fillId="2" borderId="128" xfId="0" applyFont="1" applyFill="1" applyBorder="1" applyAlignment="1">
      <alignment vertical="center" shrinkToFit="1"/>
    </xf>
    <xf numFmtId="0" fontId="4" fillId="2" borderId="129" xfId="0" applyFont="1" applyFill="1" applyBorder="1">
      <alignment vertical="center"/>
    </xf>
    <xf numFmtId="0" fontId="9" fillId="2" borderId="129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left" vertical="center" indent="2"/>
    </xf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 shrinkToFit="1"/>
    </xf>
    <xf numFmtId="0" fontId="18" fillId="2" borderId="0" xfId="0" applyFont="1" applyFill="1">
      <alignment vertical="center"/>
    </xf>
    <xf numFmtId="0" fontId="9" fillId="2" borderId="22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14" fillId="2" borderId="5" xfId="0" applyNumberFormat="1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vertical="center" shrinkToFit="1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49" fontId="9" fillId="2" borderId="5" xfId="0" applyNumberFormat="1" applyFont="1" applyFill="1" applyBorder="1" applyAlignment="1">
      <alignment vertical="center" shrinkToFit="1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14" xfId="0" applyFont="1" applyFill="1" applyBorder="1" applyAlignment="1">
      <alignment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2" borderId="60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vertical="center" shrinkToFit="1"/>
    </xf>
    <xf numFmtId="0" fontId="9" fillId="2" borderId="26" xfId="0" applyFont="1" applyFill="1" applyBorder="1" applyAlignment="1">
      <alignment vertical="center" shrinkToFit="1"/>
    </xf>
    <xf numFmtId="0" fontId="9" fillId="2" borderId="33" xfId="0" applyFont="1" applyFill="1" applyBorder="1" applyAlignment="1">
      <alignment vertical="center" shrinkToFit="1"/>
    </xf>
    <xf numFmtId="0" fontId="9" fillId="2" borderId="62" xfId="0" applyFont="1" applyFill="1" applyBorder="1" applyAlignment="1">
      <alignment vertical="center" shrinkToFit="1"/>
    </xf>
    <xf numFmtId="0" fontId="9" fillId="2" borderId="35" xfId="0" applyFont="1" applyFill="1" applyBorder="1" applyAlignment="1">
      <alignment vertical="center" shrinkToFit="1"/>
    </xf>
    <xf numFmtId="0" fontId="9" fillId="2" borderId="36" xfId="0" applyFont="1" applyFill="1" applyBorder="1" applyAlignment="1">
      <alignment vertical="center" shrinkToFit="1"/>
    </xf>
    <xf numFmtId="0" fontId="1" fillId="2" borderId="0" xfId="0" applyFont="1" applyFill="1" applyAlignment="1">
      <alignment horizontal="left" vertical="center" shrinkToFit="1"/>
    </xf>
    <xf numFmtId="0" fontId="4" fillId="2" borderId="0" xfId="0" applyFont="1" applyFill="1">
      <alignment vertical="center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58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vertical="center" shrinkToFit="1"/>
    </xf>
    <xf numFmtId="0" fontId="9" fillId="2" borderId="28" xfId="0" applyFont="1" applyFill="1" applyBorder="1" applyAlignment="1">
      <alignment vertical="center" shrinkToFit="1"/>
    </xf>
    <xf numFmtId="0" fontId="9" fillId="2" borderId="38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right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vertical="center" shrinkToFit="1"/>
    </xf>
    <xf numFmtId="0" fontId="9" fillId="2" borderId="24" xfId="0" applyFont="1" applyFill="1" applyBorder="1" applyAlignment="1">
      <alignment vertical="center" shrinkToFit="1"/>
    </xf>
    <xf numFmtId="0" fontId="9" fillId="2" borderId="4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vertical="center" shrinkToFit="1"/>
    </xf>
    <xf numFmtId="0" fontId="9" fillId="2" borderId="30" xfId="0" applyFont="1" applyFill="1" applyBorder="1" applyAlignment="1">
      <alignment vertical="center" shrinkToFit="1"/>
    </xf>
    <xf numFmtId="0" fontId="9" fillId="2" borderId="31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left" vertical="center" indent="1"/>
    </xf>
    <xf numFmtId="0" fontId="9" fillId="2" borderId="16" xfId="0" applyFont="1" applyFill="1" applyBorder="1" applyAlignment="1">
      <alignment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 shrinkToFit="1"/>
    </xf>
    <xf numFmtId="0" fontId="9" fillId="2" borderId="64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9" fillId="2" borderId="66" xfId="0" applyFont="1" applyFill="1" applyBorder="1" applyAlignment="1">
      <alignment vertical="center" shrinkToFit="1"/>
    </xf>
    <xf numFmtId="0" fontId="9" fillId="2" borderId="61" xfId="0" applyFont="1" applyFill="1" applyBorder="1" applyAlignment="1">
      <alignment horizontal="left" vertical="center" shrinkToFit="1"/>
    </xf>
    <xf numFmtId="0" fontId="9" fillId="2" borderId="30" xfId="0" applyFont="1" applyFill="1" applyBorder="1" applyAlignment="1">
      <alignment horizontal="left" vertical="center" shrinkToFit="1"/>
    </xf>
    <xf numFmtId="0" fontId="9" fillId="2" borderId="31" xfId="0" applyFont="1" applyFill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left" vertical="center" shrinkToFit="1"/>
    </xf>
    <xf numFmtId="0" fontId="9" fillId="2" borderId="26" xfId="0" applyFont="1" applyFill="1" applyBorder="1" applyAlignment="1">
      <alignment horizontal="left" vertical="center" shrinkToFit="1"/>
    </xf>
    <xf numFmtId="0" fontId="9" fillId="2" borderId="33" xfId="0" applyFont="1" applyFill="1" applyBorder="1" applyAlignment="1">
      <alignment horizontal="left" vertical="center" shrinkToFit="1"/>
    </xf>
    <xf numFmtId="0" fontId="9" fillId="2" borderId="32" xfId="0" applyFont="1" applyFill="1" applyBorder="1" applyAlignment="1">
      <alignment horizontal="left" vertical="center" indent="1" shrinkToFit="1"/>
    </xf>
    <xf numFmtId="0" fontId="9" fillId="2" borderId="26" xfId="0" applyFont="1" applyFill="1" applyBorder="1" applyAlignment="1">
      <alignment horizontal="left" vertical="center" indent="1" shrinkToFit="1"/>
    </xf>
    <xf numFmtId="0" fontId="9" fillId="2" borderId="33" xfId="0" applyFont="1" applyFill="1" applyBorder="1" applyAlignment="1">
      <alignment horizontal="left" vertical="center" indent="1" shrinkToFit="1"/>
    </xf>
    <xf numFmtId="0" fontId="9" fillId="2" borderId="34" xfId="0" applyFont="1" applyFill="1" applyBorder="1" applyAlignment="1">
      <alignment horizontal="left" vertical="center" indent="1" shrinkToFit="1"/>
    </xf>
    <xf numFmtId="0" fontId="9" fillId="2" borderId="35" xfId="0" applyFont="1" applyFill="1" applyBorder="1" applyAlignment="1">
      <alignment horizontal="left" vertical="center" indent="1" shrinkToFit="1"/>
    </xf>
    <xf numFmtId="0" fontId="9" fillId="2" borderId="36" xfId="0" applyFont="1" applyFill="1" applyBorder="1" applyAlignment="1">
      <alignment horizontal="left" vertical="center" indent="1" shrinkToFit="1"/>
    </xf>
    <xf numFmtId="0" fontId="7" fillId="2" borderId="0" xfId="0" applyFont="1" applyFill="1" applyAlignment="1">
      <alignment horizontal="center" vertical="center" shrinkToFit="1"/>
    </xf>
    <xf numFmtId="0" fontId="9" fillId="2" borderId="37" xfId="0" applyFont="1" applyFill="1" applyBorder="1" applyAlignment="1">
      <alignment horizontal="left" vertical="center" indent="1" shrinkToFit="1"/>
    </xf>
    <xf numFmtId="0" fontId="9" fillId="2" borderId="28" xfId="0" applyFont="1" applyFill="1" applyBorder="1" applyAlignment="1">
      <alignment horizontal="left" vertical="center" indent="1" shrinkToFit="1"/>
    </xf>
    <xf numFmtId="0" fontId="9" fillId="2" borderId="38" xfId="0" applyFont="1" applyFill="1" applyBorder="1" applyAlignment="1">
      <alignment horizontal="left" vertical="center" indent="1" shrinkToFit="1"/>
    </xf>
    <xf numFmtId="0" fontId="9" fillId="2" borderId="39" xfId="0" applyFont="1" applyFill="1" applyBorder="1" applyAlignment="1">
      <alignment horizontal="left" vertical="center" indent="1" shrinkToFit="1"/>
    </xf>
    <xf numFmtId="0" fontId="9" fillId="2" borderId="24" xfId="0" applyFont="1" applyFill="1" applyBorder="1" applyAlignment="1">
      <alignment horizontal="left" vertical="center" indent="1" shrinkToFit="1"/>
    </xf>
    <xf numFmtId="0" fontId="9" fillId="2" borderId="40" xfId="0" applyFont="1" applyFill="1" applyBorder="1" applyAlignment="1">
      <alignment horizontal="left" vertical="center" indent="1" shrinkToFit="1"/>
    </xf>
    <xf numFmtId="0" fontId="9" fillId="2" borderId="29" xfId="0" applyFont="1" applyFill="1" applyBorder="1" applyAlignment="1">
      <alignment horizontal="left" vertical="center" indent="1" shrinkToFit="1"/>
    </xf>
    <xf numFmtId="0" fontId="9" fillId="2" borderId="30" xfId="0" applyFont="1" applyFill="1" applyBorder="1" applyAlignment="1">
      <alignment horizontal="left" vertical="center" indent="1" shrinkToFit="1"/>
    </xf>
    <xf numFmtId="0" fontId="9" fillId="2" borderId="31" xfId="0" applyFont="1" applyFill="1" applyBorder="1" applyAlignment="1">
      <alignment horizontal="left" vertical="center" indent="1" shrinkToFit="1"/>
    </xf>
    <xf numFmtId="0" fontId="14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21" fillId="0" borderId="90" xfId="1" applyFont="1" applyBorder="1" applyAlignment="1">
      <alignment horizontal="center" vertical="center"/>
    </xf>
    <xf numFmtId="0" fontId="21" fillId="0" borderId="91" xfId="1" applyFont="1" applyBorder="1" applyAlignment="1">
      <alignment horizontal="center" vertical="center"/>
    </xf>
    <xf numFmtId="0" fontId="21" fillId="0" borderId="69" xfId="1" applyFont="1" applyBorder="1" applyAlignment="1">
      <alignment horizontal="center" vertical="center"/>
    </xf>
    <xf numFmtId="0" fontId="21" fillId="0" borderId="71" xfId="1" applyFont="1" applyBorder="1" applyAlignment="1">
      <alignment horizontal="center" vertical="center"/>
    </xf>
    <xf numFmtId="0" fontId="21" fillId="0" borderId="92" xfId="1" applyFont="1" applyBorder="1" applyAlignment="1">
      <alignment horizontal="center" vertical="center"/>
    </xf>
    <xf numFmtId="0" fontId="21" fillId="0" borderId="93" xfId="1" applyFont="1" applyBorder="1" applyAlignment="1">
      <alignment horizontal="center" vertical="center"/>
    </xf>
    <xf numFmtId="176" fontId="21" fillId="0" borderId="94" xfId="1" applyNumberFormat="1" applyFont="1" applyBorder="1" applyAlignment="1">
      <alignment horizontal="left" vertical="center" indent="1" shrinkToFit="1"/>
    </xf>
    <xf numFmtId="176" fontId="21" fillId="0" borderId="95" xfId="1" applyNumberFormat="1" applyFont="1" applyBorder="1" applyAlignment="1">
      <alignment horizontal="left" vertical="center" indent="1" shrinkToFit="1"/>
    </xf>
    <xf numFmtId="0" fontId="21" fillId="0" borderId="94" xfId="1" applyFont="1" applyBorder="1" applyAlignment="1">
      <alignment horizontal="center" vertical="center"/>
    </xf>
    <xf numFmtId="0" fontId="21" fillId="0" borderId="98" xfId="1" applyFont="1" applyBorder="1" applyAlignment="1">
      <alignment horizontal="center" vertical="center"/>
    </xf>
    <xf numFmtId="0" fontId="21" fillId="0" borderId="77" xfId="1" applyFont="1" applyBorder="1" applyAlignment="1">
      <alignment horizontal="center" vertical="center"/>
    </xf>
    <xf numFmtId="0" fontId="21" fillId="0" borderId="99" xfId="1" applyFont="1" applyBorder="1" applyAlignment="1">
      <alignment horizontal="center" vertical="center"/>
    </xf>
    <xf numFmtId="0" fontId="11" fillId="0" borderId="87" xfId="1" applyFont="1" applyBorder="1" applyAlignment="1">
      <alignment horizontal="center" vertical="center"/>
    </xf>
    <xf numFmtId="0" fontId="11" fillId="0" borderId="88" xfId="1" applyFont="1" applyBorder="1" applyAlignment="1">
      <alignment horizontal="center" vertical="center"/>
    </xf>
    <xf numFmtId="0" fontId="21" fillId="0" borderId="87" xfId="1" applyNumberFormat="1" applyFont="1" applyBorder="1" applyAlignment="1">
      <alignment horizontal="center" vertical="center" shrinkToFit="1"/>
    </xf>
    <xf numFmtId="0" fontId="21" fillId="0" borderId="88" xfId="1" applyNumberFormat="1" applyFont="1" applyBorder="1" applyAlignment="1">
      <alignment horizontal="center" vertical="center" shrinkToFit="1"/>
    </xf>
    <xf numFmtId="0" fontId="21" fillId="0" borderId="89" xfId="1" applyNumberFormat="1" applyFont="1" applyBorder="1" applyAlignment="1">
      <alignment horizontal="center" vertical="center" shrinkToFit="1"/>
    </xf>
    <xf numFmtId="0" fontId="21" fillId="0" borderId="90" xfId="1" applyNumberFormat="1" applyFont="1" applyBorder="1" applyAlignment="1">
      <alignment horizontal="center" vertical="center" shrinkToFit="1"/>
    </xf>
    <xf numFmtId="0" fontId="21" fillId="0" borderId="91" xfId="1" applyNumberFormat="1" applyFont="1" applyBorder="1" applyAlignment="1">
      <alignment horizontal="center" vertical="center" shrinkToFit="1"/>
    </xf>
    <xf numFmtId="0" fontId="21" fillId="0" borderId="87" xfId="1" applyFont="1" applyBorder="1" applyAlignment="1">
      <alignment horizontal="center" vertical="center"/>
    </xf>
    <xf numFmtId="0" fontId="21" fillId="0" borderId="89" xfId="1" applyFont="1" applyBorder="1" applyAlignment="1">
      <alignment horizontal="center" vertical="center"/>
    </xf>
    <xf numFmtId="0" fontId="21" fillId="0" borderId="103" xfId="1" applyFont="1" applyBorder="1" applyAlignment="1">
      <alignment horizontal="center" vertical="center"/>
    </xf>
    <xf numFmtId="0" fontId="21" fillId="0" borderId="104" xfId="1" applyFont="1" applyBorder="1" applyAlignment="1">
      <alignment horizontal="center" vertical="center"/>
    </xf>
    <xf numFmtId="176" fontId="21" fillId="0" borderId="105" xfId="1" applyNumberFormat="1" applyFont="1" applyBorder="1" applyAlignment="1">
      <alignment horizontal="left" vertical="center" indent="1" shrinkToFit="1"/>
    </xf>
    <xf numFmtId="176" fontId="21" fillId="0" borderId="106" xfId="1" applyNumberFormat="1" applyFont="1" applyBorder="1" applyAlignment="1">
      <alignment horizontal="left" vertical="center" indent="1" shrinkToFit="1"/>
    </xf>
    <xf numFmtId="0" fontId="21" fillId="0" borderId="105" xfId="1" applyFont="1" applyBorder="1" applyAlignment="1">
      <alignment horizontal="center" vertical="center"/>
    </xf>
    <xf numFmtId="0" fontId="21" fillId="0" borderId="109" xfId="1" applyFont="1" applyBorder="1" applyAlignment="1">
      <alignment horizontal="center" vertical="center"/>
    </xf>
    <xf numFmtId="0" fontId="21" fillId="0" borderId="110" xfId="1" applyFont="1" applyBorder="1" applyAlignment="1">
      <alignment horizontal="center" vertical="center"/>
    </xf>
    <xf numFmtId="0" fontId="21" fillId="0" borderId="86" xfId="1" applyFont="1" applyBorder="1" applyAlignment="1">
      <alignment horizontal="center" vertical="center"/>
    </xf>
    <xf numFmtId="0" fontId="21" fillId="0" borderId="100" xfId="1" applyFont="1" applyBorder="1" applyAlignment="1">
      <alignment horizontal="center" vertical="center"/>
    </xf>
    <xf numFmtId="0" fontId="21" fillId="0" borderId="68" xfId="1" applyFont="1" applyBorder="1" applyAlignment="1">
      <alignment horizontal="center" vertical="center"/>
    </xf>
    <xf numFmtId="176" fontId="21" fillId="0" borderId="65" xfId="1" applyNumberFormat="1" applyFont="1" applyBorder="1" applyAlignment="1">
      <alignment horizontal="left" vertical="center" indent="1" shrinkToFit="1"/>
    </xf>
    <xf numFmtId="176" fontId="21" fillId="0" borderId="22" xfId="1" applyNumberFormat="1" applyFont="1" applyBorder="1" applyAlignment="1">
      <alignment horizontal="left" vertical="center" indent="1" shrinkToFit="1"/>
    </xf>
    <xf numFmtId="0" fontId="21" fillId="0" borderId="65" xfId="1" applyFont="1" applyBorder="1" applyAlignment="1">
      <alignment horizontal="center" vertical="center"/>
    </xf>
    <xf numFmtId="0" fontId="21" fillId="0" borderId="66" xfId="1" applyFont="1" applyBorder="1" applyAlignment="1">
      <alignment horizontal="center" vertical="center"/>
    </xf>
    <xf numFmtId="0" fontId="21" fillId="0" borderId="102" xfId="1" applyFont="1" applyBorder="1" applyAlignment="1">
      <alignment horizontal="center" vertical="center"/>
    </xf>
    <xf numFmtId="0" fontId="21" fillId="0" borderId="79" xfId="1" applyFont="1" applyBorder="1" applyAlignment="1">
      <alignment horizontal="center" vertical="center"/>
    </xf>
    <xf numFmtId="0" fontId="21" fillId="0" borderId="100" xfId="1" applyNumberFormat="1" applyFont="1" applyBorder="1" applyAlignment="1">
      <alignment horizontal="center" vertical="center"/>
    </xf>
    <xf numFmtId="0" fontId="21" fillId="0" borderId="101" xfId="1" applyNumberFormat="1" applyFont="1" applyBorder="1" applyAlignment="1">
      <alignment horizontal="center" vertical="center"/>
    </xf>
    <xf numFmtId="0" fontId="21" fillId="0" borderId="103" xfId="1" applyNumberFormat="1" applyFont="1" applyBorder="1" applyAlignment="1">
      <alignment horizontal="center" vertical="center"/>
    </xf>
    <xf numFmtId="0" fontId="21" fillId="0" borderId="107" xfId="1" applyNumberFormat="1" applyFont="1" applyBorder="1" applyAlignment="1">
      <alignment horizontal="center" vertical="center"/>
    </xf>
    <xf numFmtId="0" fontId="21" fillId="0" borderId="94" xfId="1" applyNumberFormat="1" applyFont="1" applyBorder="1" applyAlignment="1">
      <alignment horizontal="center" vertical="center"/>
    </xf>
    <xf numFmtId="0" fontId="21" fillId="0" borderId="111" xfId="1" applyNumberFormat="1" applyFont="1" applyBorder="1" applyAlignment="1">
      <alignment horizontal="center" vertical="center"/>
    </xf>
    <xf numFmtId="0" fontId="21" fillId="0" borderId="105" xfId="1" applyNumberFormat="1" applyFont="1" applyBorder="1" applyAlignment="1">
      <alignment horizontal="center" vertical="center"/>
    </xf>
    <xf numFmtId="0" fontId="21" fillId="0" borderId="65" xfId="1" applyNumberFormat="1" applyFont="1" applyBorder="1" applyAlignment="1">
      <alignment horizontal="center" vertical="center"/>
    </xf>
    <xf numFmtId="0" fontId="11" fillId="0" borderId="80" xfId="1" applyFont="1" applyBorder="1" applyAlignment="1">
      <alignment horizontal="center" vertical="center" shrinkToFit="1"/>
    </xf>
    <xf numFmtId="0" fontId="11" fillId="0" borderId="81" xfId="1" applyFont="1" applyBorder="1" applyAlignment="1">
      <alignment horizontal="center" vertical="center" shrinkToFit="1"/>
    </xf>
    <xf numFmtId="0" fontId="11" fillId="0" borderId="77" xfId="1" applyFont="1" applyBorder="1" applyAlignment="1">
      <alignment horizontal="center" vertical="center" shrinkToFit="1"/>
    </xf>
    <xf numFmtId="0" fontId="11" fillId="0" borderId="78" xfId="1" applyFont="1" applyBorder="1" applyAlignment="1">
      <alignment horizontal="center" vertical="center" shrinkToFit="1"/>
    </xf>
    <xf numFmtId="20" fontId="16" fillId="0" borderId="67" xfId="1" applyNumberFormat="1" applyFont="1" applyBorder="1" applyAlignment="1">
      <alignment horizontal="center" vertical="center" shrinkToFit="1"/>
    </xf>
    <xf numFmtId="0" fontId="21" fillId="0" borderId="67" xfId="1" applyFont="1" applyBorder="1" applyAlignment="1">
      <alignment horizontal="center" vertical="center"/>
    </xf>
    <xf numFmtId="176" fontId="16" fillId="0" borderId="81" xfId="0" applyNumberFormat="1" applyFont="1" applyBorder="1" applyAlignment="1">
      <alignment horizontal="center" vertical="center" shrinkToFit="1"/>
    </xf>
    <xf numFmtId="176" fontId="21" fillId="0" borderId="81" xfId="0" applyNumberFormat="1" applyFont="1" applyBorder="1" applyAlignment="1">
      <alignment horizontal="center" vertical="center" shrinkToFit="1"/>
    </xf>
    <xf numFmtId="176" fontId="21" fillId="0" borderId="78" xfId="0" applyNumberFormat="1" applyFont="1" applyBorder="1" applyAlignment="1">
      <alignment horizontal="center" vertical="center" shrinkToFit="1"/>
    </xf>
    <xf numFmtId="0" fontId="16" fillId="0" borderId="67" xfId="1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16" fillId="0" borderId="79" xfId="1" applyFont="1" applyBorder="1" applyAlignment="1">
      <alignment horizontal="center" vertical="center" shrinkToFit="1"/>
    </xf>
    <xf numFmtId="0" fontId="11" fillId="0" borderId="83" xfId="1" applyFont="1" applyBorder="1" applyAlignment="1">
      <alignment horizontal="center" vertical="center" shrinkToFit="1"/>
    </xf>
    <xf numFmtId="0" fontId="11" fillId="0" borderId="84" xfId="1" applyFont="1" applyBorder="1" applyAlignment="1">
      <alignment horizontal="center" vertical="center" shrinkToFit="1"/>
    </xf>
    <xf numFmtId="20" fontId="16" fillId="0" borderId="85" xfId="1" applyNumberFormat="1" applyFont="1" applyBorder="1" applyAlignment="1">
      <alignment horizontal="center" vertical="center" shrinkToFit="1"/>
    </xf>
    <xf numFmtId="0" fontId="21" fillId="0" borderId="85" xfId="1" applyFont="1" applyBorder="1" applyAlignment="1">
      <alignment horizontal="center" vertical="center"/>
    </xf>
    <xf numFmtId="176" fontId="21" fillId="0" borderId="84" xfId="0" applyNumberFormat="1" applyFont="1" applyBorder="1" applyAlignment="1">
      <alignment horizontal="center" vertical="center" shrinkToFit="1"/>
    </xf>
    <xf numFmtId="0" fontId="21" fillId="0" borderId="85" xfId="0" applyFont="1" applyBorder="1" applyAlignment="1">
      <alignment horizontal="center" vertical="center" shrinkToFit="1"/>
    </xf>
    <xf numFmtId="0" fontId="16" fillId="0" borderId="85" xfId="1" applyFont="1" applyBorder="1" applyAlignment="1">
      <alignment horizontal="center" vertical="center" shrinkToFit="1"/>
    </xf>
    <xf numFmtId="0" fontId="16" fillId="0" borderId="86" xfId="1" applyFont="1" applyBorder="1" applyAlignment="1">
      <alignment horizontal="center" vertical="center" shrinkToFit="1"/>
    </xf>
    <xf numFmtId="0" fontId="24" fillId="0" borderId="0" xfId="1" applyFont="1" applyAlignment="1">
      <alignment horizontal="center" vertical="center" wrapText="1"/>
    </xf>
    <xf numFmtId="0" fontId="11" fillId="0" borderId="67" xfId="1" applyFont="1" applyBorder="1" applyAlignment="1">
      <alignment horizontal="center" vertical="center"/>
    </xf>
    <xf numFmtId="176" fontId="11" fillId="0" borderId="67" xfId="1" applyNumberFormat="1" applyFont="1" applyBorder="1" applyAlignment="1">
      <alignment horizontal="center" vertical="center"/>
    </xf>
    <xf numFmtId="177" fontId="16" fillId="0" borderId="65" xfId="0" applyNumberFormat="1" applyFont="1" applyBorder="1" applyAlignment="1">
      <alignment horizontal="center" vertical="center" shrinkToFit="1"/>
    </xf>
    <xf numFmtId="177" fontId="16" fillId="0" borderId="22" xfId="0" applyNumberFormat="1" applyFont="1" applyBorder="1" applyAlignment="1">
      <alignment horizontal="center" vertical="center" shrinkToFit="1"/>
    </xf>
    <xf numFmtId="178" fontId="16" fillId="0" borderId="22" xfId="0" applyNumberFormat="1" applyFont="1" applyBorder="1" applyAlignment="1">
      <alignment horizontal="center" vertical="center" shrinkToFit="1"/>
    </xf>
    <xf numFmtId="178" fontId="16" fillId="0" borderId="68" xfId="0" applyNumberFormat="1" applyFont="1" applyBorder="1" applyAlignment="1">
      <alignment horizontal="center" vertical="center" shrinkToFit="1"/>
    </xf>
    <xf numFmtId="0" fontId="21" fillId="0" borderId="70" xfId="1" applyFont="1" applyBorder="1" applyAlignment="1">
      <alignment horizontal="center" vertical="center" shrinkToFit="1"/>
    </xf>
    <xf numFmtId="0" fontId="21" fillId="0" borderId="71" xfId="1" applyFont="1" applyBorder="1" applyAlignment="1">
      <alignment horizontal="center" vertical="center" shrinkToFit="1"/>
    </xf>
    <xf numFmtId="0" fontId="11" fillId="0" borderId="72" xfId="1" applyFont="1" applyBorder="1" applyAlignment="1">
      <alignment horizontal="center" vertical="center" shrinkToFit="1"/>
    </xf>
    <xf numFmtId="0" fontId="11" fillId="0" borderId="73" xfId="1" applyFont="1" applyBorder="1" applyAlignment="1">
      <alignment horizontal="center" vertical="center" shrinkToFit="1"/>
    </xf>
    <xf numFmtId="20" fontId="16" fillId="0" borderId="74" xfId="1" applyNumberFormat="1" applyFont="1" applyBorder="1" applyAlignment="1">
      <alignment horizontal="center" vertical="center" shrinkToFit="1"/>
    </xf>
    <xf numFmtId="0" fontId="21" fillId="0" borderId="74" xfId="1" applyFont="1" applyBorder="1" applyAlignment="1">
      <alignment horizontal="center" vertical="center"/>
    </xf>
    <xf numFmtId="176" fontId="16" fillId="0" borderId="73" xfId="0" applyNumberFormat="1" applyFont="1" applyBorder="1" applyAlignment="1">
      <alignment horizontal="center" vertical="center" shrinkToFit="1"/>
    </xf>
    <xf numFmtId="176" fontId="21" fillId="0" borderId="73" xfId="0" applyNumberFormat="1" applyFont="1" applyBorder="1" applyAlignment="1">
      <alignment horizontal="center" vertical="center" shrinkToFit="1"/>
    </xf>
    <xf numFmtId="0" fontId="16" fillId="0" borderId="74" xfId="1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center" vertical="center" shrinkToFit="1"/>
    </xf>
    <xf numFmtId="0" fontId="21" fillId="0" borderId="69" xfId="1" applyFont="1" applyBorder="1" applyAlignment="1">
      <alignment horizontal="center" vertical="center" shrinkToFit="1"/>
    </xf>
    <xf numFmtId="0" fontId="11" fillId="0" borderId="70" xfId="1" applyFont="1" applyBorder="1" applyAlignment="1">
      <alignment horizontal="center" vertical="center" shrinkToFit="1"/>
    </xf>
    <xf numFmtId="0" fontId="16" fillId="0" borderId="76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/>
    </xf>
    <xf numFmtId="176" fontId="21" fillId="0" borderId="109" xfId="1" applyNumberFormat="1" applyFont="1" applyBorder="1" applyAlignment="1">
      <alignment horizontal="left" vertical="center" indent="1" shrinkToFit="1"/>
    </xf>
    <xf numFmtId="176" fontId="21" fillId="0" borderId="66" xfId="1" applyNumberFormat="1" applyFont="1" applyBorder="1" applyAlignment="1">
      <alignment horizontal="left" vertical="center" indent="1" shrinkToFit="1"/>
    </xf>
    <xf numFmtId="176" fontId="21" fillId="0" borderId="98" xfId="1" applyNumberFormat="1" applyFont="1" applyBorder="1" applyAlignment="1">
      <alignment horizontal="left" vertical="center" indent="1" shrinkToFit="1"/>
    </xf>
    <xf numFmtId="0" fontId="11" fillId="0" borderId="91" xfId="1" applyFont="1" applyBorder="1" applyAlignment="1">
      <alignment horizontal="center" vertical="center"/>
    </xf>
    <xf numFmtId="0" fontId="11" fillId="0" borderId="112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21" fillId="0" borderId="78" xfId="1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 shrinkToFit="1"/>
    </xf>
    <xf numFmtId="176" fontId="21" fillId="0" borderId="21" xfId="0" applyNumberFormat="1" applyFont="1" applyBorder="1" applyAlignment="1">
      <alignment horizontal="center" vertical="center" shrinkToFit="1"/>
    </xf>
    <xf numFmtId="0" fontId="16" fillId="0" borderId="78" xfId="1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16" fillId="0" borderId="99" xfId="1" applyFont="1" applyBorder="1" applyAlignment="1">
      <alignment horizontal="center" vertical="center" shrinkToFit="1"/>
    </xf>
    <xf numFmtId="0" fontId="21" fillId="0" borderId="19" xfId="1" applyFont="1" applyBorder="1">
      <alignment vertical="center"/>
    </xf>
    <xf numFmtId="176" fontId="21" fillId="0" borderId="67" xfId="1" applyNumberFormat="1" applyFont="1" applyBorder="1" applyAlignment="1">
      <alignment horizontal="left" vertical="center" indent="1" shrinkToFit="1"/>
    </xf>
    <xf numFmtId="0" fontId="21" fillId="0" borderId="114" xfId="1" applyFont="1" applyBorder="1" applyAlignment="1">
      <alignment horizontal="center" vertical="center"/>
    </xf>
    <xf numFmtId="176" fontId="21" fillId="0" borderId="74" xfId="1" applyNumberFormat="1" applyFont="1" applyBorder="1" applyAlignment="1">
      <alignment horizontal="left" vertical="center" indent="1" shrinkToFit="1"/>
    </xf>
    <xf numFmtId="176" fontId="21" fillId="0" borderId="85" xfId="1" applyNumberFormat="1" applyFont="1" applyBorder="1" applyAlignment="1">
      <alignment horizontal="left" vertical="center" indent="1" shrinkToFit="1"/>
    </xf>
    <xf numFmtId="0" fontId="21" fillId="0" borderId="22" xfId="1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6" fillId="0" borderId="3" xfId="0" applyNumberFormat="1" applyFont="1" applyBorder="1" applyAlignment="1">
      <alignment horizontal="center" vertical="center" shrinkToFit="1"/>
    </xf>
    <xf numFmtId="176" fontId="16" fillId="0" borderId="115" xfId="0" applyNumberFormat="1" applyFont="1" applyBorder="1" applyAlignment="1">
      <alignment horizontal="center" vertical="center" shrinkToFit="1"/>
    </xf>
    <xf numFmtId="176" fontId="16" fillId="0" borderId="19" xfId="0" applyNumberFormat="1" applyFont="1" applyBorder="1" applyAlignment="1">
      <alignment horizontal="center" vertical="center" shrinkToFit="1"/>
    </xf>
    <xf numFmtId="176" fontId="16" fillId="0" borderId="116" xfId="0" applyNumberFormat="1" applyFont="1" applyBorder="1" applyAlignment="1">
      <alignment horizontal="center" vertical="center" shrinkToFit="1"/>
    </xf>
    <xf numFmtId="0" fontId="21" fillId="0" borderId="88" xfId="1" applyFont="1" applyBorder="1" applyAlignment="1">
      <alignment horizontal="center" vertical="center"/>
    </xf>
    <xf numFmtId="176" fontId="26" fillId="0" borderId="5" xfId="1" applyNumberFormat="1" applyFont="1" applyBorder="1" applyAlignment="1">
      <alignment horizontal="left" vertical="center" indent="1"/>
    </xf>
    <xf numFmtId="0" fontId="26" fillId="0" borderId="5" xfId="1" applyFont="1" applyBorder="1" applyAlignment="1">
      <alignment horizontal="left" vertical="center" indent="1"/>
    </xf>
    <xf numFmtId="0" fontId="26" fillId="0" borderId="5" xfId="1" applyFont="1" applyBorder="1" applyAlignment="1">
      <alignment horizontal="center" vertical="center"/>
    </xf>
    <xf numFmtId="0" fontId="21" fillId="0" borderId="109" xfId="1" applyNumberFormat="1" applyFont="1" applyBorder="1" applyAlignment="1">
      <alignment horizontal="center" vertical="center"/>
    </xf>
    <xf numFmtId="0" fontId="21" fillId="0" borderId="87" xfId="1" applyNumberFormat="1" applyFont="1" applyBorder="1" applyAlignment="1">
      <alignment horizontal="center" vertical="center"/>
    </xf>
    <xf numFmtId="0" fontId="21" fillId="0" borderId="91" xfId="1" applyNumberFormat="1" applyFont="1" applyBorder="1" applyAlignment="1">
      <alignment horizontal="center" vertical="center"/>
    </xf>
    <xf numFmtId="0" fontId="21" fillId="0" borderId="92" xfId="1" applyNumberFormat="1" applyFont="1" applyBorder="1" applyAlignment="1">
      <alignment horizontal="center" vertical="center"/>
    </xf>
    <xf numFmtId="0" fontId="21" fillId="0" borderId="98" xfId="1" applyNumberFormat="1" applyFont="1" applyBorder="1" applyAlignment="1">
      <alignment horizontal="center" vertical="center"/>
    </xf>
    <xf numFmtId="0" fontId="21" fillId="0" borderId="66" xfId="1" applyNumberFormat="1" applyFont="1" applyBorder="1" applyAlignment="1">
      <alignment horizontal="center" vertical="center"/>
    </xf>
    <xf numFmtId="0" fontId="21" fillId="0" borderId="68" xfId="1" applyNumberFormat="1" applyFont="1" applyBorder="1" applyAlignment="1">
      <alignment horizontal="center" vertical="center"/>
    </xf>
    <xf numFmtId="0" fontId="21" fillId="0" borderId="104" xfId="1" applyNumberFormat="1" applyFont="1" applyBorder="1" applyAlignment="1">
      <alignment horizontal="center" vertical="center"/>
    </xf>
    <xf numFmtId="0" fontId="21" fillId="0" borderId="110" xfId="1" applyNumberFormat="1" applyFont="1" applyBorder="1" applyAlignment="1">
      <alignment horizontal="center" vertical="center"/>
    </xf>
    <xf numFmtId="0" fontId="21" fillId="0" borderId="86" xfId="1" applyNumberFormat="1" applyFont="1" applyBorder="1" applyAlignment="1">
      <alignment horizontal="center" vertical="center"/>
    </xf>
    <xf numFmtId="0" fontId="21" fillId="0" borderId="102" xfId="1" applyNumberFormat="1" applyFont="1" applyBorder="1" applyAlignment="1">
      <alignment horizontal="center" vertical="center"/>
    </xf>
    <xf numFmtId="0" fontId="21" fillId="0" borderId="79" xfId="1" applyNumberFormat="1" applyFont="1" applyBorder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21" fillId="0" borderId="17" xfId="1" applyFont="1" applyBorder="1" applyAlignment="1">
      <alignment horizontal="right" vertical="center"/>
    </xf>
    <xf numFmtId="0" fontId="16" fillId="0" borderId="5" xfId="1" applyFont="1" applyBorder="1">
      <alignment vertical="center"/>
    </xf>
    <xf numFmtId="0" fontId="21" fillId="0" borderId="89" xfId="1" applyNumberFormat="1" applyFont="1" applyBorder="1" applyAlignment="1">
      <alignment horizontal="center" vertical="center"/>
    </xf>
    <xf numFmtId="0" fontId="21" fillId="0" borderId="90" xfId="1" applyNumberFormat="1" applyFont="1" applyBorder="1" applyAlignment="1">
      <alignment horizontal="center" vertical="center"/>
    </xf>
    <xf numFmtId="0" fontId="21" fillId="0" borderId="93" xfId="1" applyNumberFormat="1" applyFont="1" applyBorder="1" applyAlignment="1">
      <alignment horizontal="center" vertical="center"/>
    </xf>
    <xf numFmtId="0" fontId="21" fillId="0" borderId="69" xfId="1" applyNumberFormat="1" applyFont="1" applyBorder="1" applyAlignment="1">
      <alignment horizontal="center" vertical="center"/>
    </xf>
    <xf numFmtId="0" fontId="21" fillId="0" borderId="71" xfId="1" applyNumberFormat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11" fillId="0" borderId="65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68" xfId="1" applyFont="1" applyBorder="1" applyAlignment="1">
      <alignment horizontal="center" vertical="center"/>
    </xf>
    <xf numFmtId="176" fontId="11" fillId="0" borderId="22" xfId="1" applyNumberFormat="1" applyFont="1" applyBorder="1" applyAlignment="1">
      <alignment horizontal="center" vertical="center"/>
    </xf>
    <xf numFmtId="176" fontId="11" fillId="0" borderId="68" xfId="1" applyNumberFormat="1" applyFont="1" applyBorder="1" applyAlignment="1">
      <alignment horizontal="center" vertical="center"/>
    </xf>
    <xf numFmtId="0" fontId="21" fillId="0" borderId="77" xfId="1" applyNumberFormat="1" applyFont="1" applyBorder="1" applyAlignment="1">
      <alignment horizontal="center" vertical="center"/>
    </xf>
    <xf numFmtId="0" fontId="21" fillId="0" borderId="99" xfId="1" applyNumberFormat="1" applyFont="1" applyBorder="1" applyAlignment="1">
      <alignment horizontal="center" vertical="center"/>
    </xf>
    <xf numFmtId="20" fontId="16" fillId="0" borderId="78" xfId="1" applyNumberFormat="1" applyFont="1" applyBorder="1" applyAlignment="1">
      <alignment horizontal="center" vertical="center" shrinkToFit="1"/>
    </xf>
    <xf numFmtId="0" fontId="26" fillId="0" borderId="5" xfId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118" xfId="0" applyFont="1" applyFill="1" applyBorder="1" applyAlignment="1">
      <alignment horizontal="center" vertical="center" shrinkToFit="1"/>
    </xf>
    <xf numFmtId="0" fontId="9" fillId="2" borderId="123" xfId="0" applyFont="1" applyFill="1" applyBorder="1" applyAlignment="1">
      <alignment horizontal="center" vertical="center" shrinkToFit="1"/>
    </xf>
    <xf numFmtId="0" fontId="9" fillId="2" borderId="124" xfId="0" applyFont="1" applyFill="1" applyBorder="1" applyAlignment="1">
      <alignment horizontal="center" vertical="center" shrinkToFit="1"/>
    </xf>
    <xf numFmtId="0" fontId="9" fillId="2" borderId="125" xfId="0" applyFont="1" applyFill="1" applyBorder="1" applyAlignment="1">
      <alignment horizontal="center" vertical="center" shrinkToFit="1"/>
    </xf>
    <xf numFmtId="0" fontId="9" fillId="2" borderId="126" xfId="0" applyFont="1" applyFill="1" applyBorder="1" applyAlignment="1">
      <alignment horizontal="center" vertical="center" shrinkToFit="1"/>
    </xf>
    <xf numFmtId="0" fontId="9" fillId="2" borderId="12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top" shrinkToFit="1"/>
    </xf>
    <xf numFmtId="0" fontId="9" fillId="2" borderId="46" xfId="0" applyFont="1" applyFill="1" applyBorder="1" applyAlignment="1">
      <alignment horizontal="center" vertical="top" shrinkToFit="1"/>
    </xf>
    <xf numFmtId="0" fontId="9" fillId="2" borderId="48" xfId="0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shrinkToFit="1"/>
    </xf>
    <xf numFmtId="0" fontId="1" fillId="2" borderId="0" xfId="0" applyFont="1" applyFill="1" applyAlignment="1">
      <alignment horizontal="left" vertical="top" shrinkToFit="1"/>
    </xf>
    <xf numFmtId="0" fontId="11" fillId="2" borderId="117" xfId="0" applyFont="1" applyFill="1" applyBorder="1" applyAlignment="1">
      <alignment vertical="center" shrinkToFit="1"/>
    </xf>
  </cellXfs>
  <cellStyles count="2">
    <cellStyle name="標準" xfId="0" builtinId="0"/>
    <cellStyle name="標準 9" xfId="1" xr:uid="{66389502-2F7B-4805-BB4E-BE445DC98BE9}"/>
  </cellStyles>
  <dxfs count="3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0</xdr:rowOff>
    </xdr:from>
    <xdr:to>
      <xdr:col>3</xdr:col>
      <xdr:colOff>209550</xdr:colOff>
      <xdr:row>98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12B3BFD-4F4E-40D3-8E32-AED97AE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01625"/>
          <a:ext cx="8667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3</xdr:col>
      <xdr:colOff>209550</xdr:colOff>
      <xdr:row>114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4B4FEA2-58CE-439E-AA52-8ECF7A72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7625"/>
          <a:ext cx="8667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3</xdr:col>
      <xdr:colOff>209550</xdr:colOff>
      <xdr:row>130</xdr:row>
      <xdr:rowOff>9525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C87238A-D577-418D-8CD7-1148C628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73625"/>
          <a:ext cx="8667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3</xdr:col>
      <xdr:colOff>209550</xdr:colOff>
      <xdr:row>146</xdr:row>
      <xdr:rowOff>9525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26BEBF3-4212-4CAC-AB28-E4DF5404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59625"/>
          <a:ext cx="8667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19</xdr:col>
      <xdr:colOff>209550</xdr:colOff>
      <xdr:row>98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A21A984-D7A3-43F2-86DE-4F951062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3001625"/>
          <a:ext cx="8667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19</xdr:col>
      <xdr:colOff>209550</xdr:colOff>
      <xdr:row>114</xdr:row>
      <xdr:rowOff>9525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C652BC1-BC01-4FC8-8F4A-0FBCFA64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5287625"/>
          <a:ext cx="8667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82156</xdr:colOff>
      <xdr:row>31</xdr:row>
      <xdr:rowOff>112713</xdr:rowOff>
    </xdr:from>
    <xdr:ext cx="2480810" cy="133393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5C2256-CEA8-4D31-AB92-0E28866999B3}"/>
            </a:ext>
          </a:extLst>
        </xdr:cNvPr>
        <xdr:cNvSpPr txBox="1"/>
      </xdr:nvSpPr>
      <xdr:spPr>
        <a:xfrm>
          <a:off x="82156" y="5637213"/>
          <a:ext cx="2480810" cy="1333933"/>
        </a:xfrm>
        <a:custGeom>
          <a:avLst/>
          <a:gdLst>
            <a:gd name="connsiteX0" fmla="*/ 0 w 2505503"/>
            <a:gd name="connsiteY0" fmla="*/ 56110 h 1318057"/>
            <a:gd name="connsiteX1" fmla="*/ 56110 w 2505503"/>
            <a:gd name="connsiteY1" fmla="*/ 0 h 1318057"/>
            <a:gd name="connsiteX2" fmla="*/ 2449393 w 2505503"/>
            <a:gd name="connsiteY2" fmla="*/ 0 h 1318057"/>
            <a:gd name="connsiteX3" fmla="*/ 2505503 w 2505503"/>
            <a:gd name="connsiteY3" fmla="*/ 56110 h 1318057"/>
            <a:gd name="connsiteX4" fmla="*/ 2505503 w 2505503"/>
            <a:gd name="connsiteY4" fmla="*/ 1261947 h 1318057"/>
            <a:gd name="connsiteX5" fmla="*/ 2449393 w 2505503"/>
            <a:gd name="connsiteY5" fmla="*/ 1318057 h 1318057"/>
            <a:gd name="connsiteX6" fmla="*/ 56110 w 2505503"/>
            <a:gd name="connsiteY6" fmla="*/ 1318057 h 1318057"/>
            <a:gd name="connsiteX7" fmla="*/ 0 w 2505503"/>
            <a:gd name="connsiteY7" fmla="*/ 1261947 h 1318057"/>
            <a:gd name="connsiteX8" fmla="*/ 0 w 2505503"/>
            <a:gd name="connsiteY8" fmla="*/ 56110 h 1318057"/>
            <a:gd name="connsiteX0" fmla="*/ 0 w 2505503"/>
            <a:gd name="connsiteY0" fmla="*/ 71985 h 1333932"/>
            <a:gd name="connsiteX1" fmla="*/ 56110 w 2505503"/>
            <a:gd name="connsiteY1" fmla="*/ 15875 h 1333932"/>
            <a:gd name="connsiteX2" fmla="*/ 1974849 w 2505503"/>
            <a:gd name="connsiteY2" fmla="*/ 0 h 1333932"/>
            <a:gd name="connsiteX3" fmla="*/ 2449393 w 2505503"/>
            <a:gd name="connsiteY3" fmla="*/ 15875 h 1333932"/>
            <a:gd name="connsiteX4" fmla="*/ 2505503 w 2505503"/>
            <a:gd name="connsiteY4" fmla="*/ 71985 h 1333932"/>
            <a:gd name="connsiteX5" fmla="*/ 2505503 w 2505503"/>
            <a:gd name="connsiteY5" fmla="*/ 1277822 h 1333932"/>
            <a:gd name="connsiteX6" fmla="*/ 2449393 w 2505503"/>
            <a:gd name="connsiteY6" fmla="*/ 1333932 h 1333932"/>
            <a:gd name="connsiteX7" fmla="*/ 56110 w 2505503"/>
            <a:gd name="connsiteY7" fmla="*/ 1333932 h 1333932"/>
            <a:gd name="connsiteX8" fmla="*/ 0 w 2505503"/>
            <a:gd name="connsiteY8" fmla="*/ 1277822 h 1333932"/>
            <a:gd name="connsiteX9" fmla="*/ 0 w 2505503"/>
            <a:gd name="connsiteY9" fmla="*/ 71985 h 1333932"/>
            <a:gd name="connsiteX0" fmla="*/ 0 w 2505503"/>
            <a:gd name="connsiteY0" fmla="*/ 117743 h 1379690"/>
            <a:gd name="connsiteX1" fmla="*/ 56110 w 2505503"/>
            <a:gd name="connsiteY1" fmla="*/ 61633 h 1379690"/>
            <a:gd name="connsiteX2" fmla="*/ 1974849 w 2505503"/>
            <a:gd name="connsiteY2" fmla="*/ 45758 h 1379690"/>
            <a:gd name="connsiteX3" fmla="*/ 2449393 w 2505503"/>
            <a:gd name="connsiteY3" fmla="*/ 61633 h 1379690"/>
            <a:gd name="connsiteX4" fmla="*/ 2114549 w 2505503"/>
            <a:gd name="connsiteY4" fmla="*/ 39408 h 1379690"/>
            <a:gd name="connsiteX5" fmla="*/ 2505503 w 2505503"/>
            <a:gd name="connsiteY5" fmla="*/ 117743 h 1379690"/>
            <a:gd name="connsiteX6" fmla="*/ 2505503 w 2505503"/>
            <a:gd name="connsiteY6" fmla="*/ 1323580 h 1379690"/>
            <a:gd name="connsiteX7" fmla="*/ 2449393 w 2505503"/>
            <a:gd name="connsiteY7" fmla="*/ 1379690 h 1379690"/>
            <a:gd name="connsiteX8" fmla="*/ 56110 w 2505503"/>
            <a:gd name="connsiteY8" fmla="*/ 1379690 h 1379690"/>
            <a:gd name="connsiteX9" fmla="*/ 0 w 2505503"/>
            <a:gd name="connsiteY9" fmla="*/ 1323580 h 1379690"/>
            <a:gd name="connsiteX10" fmla="*/ 0 w 2505503"/>
            <a:gd name="connsiteY10" fmla="*/ 117743 h 1379690"/>
            <a:gd name="connsiteX0" fmla="*/ 0 w 2505503"/>
            <a:gd name="connsiteY0" fmla="*/ 92039 h 1353986"/>
            <a:gd name="connsiteX1" fmla="*/ 56110 w 2505503"/>
            <a:gd name="connsiteY1" fmla="*/ 35929 h 1353986"/>
            <a:gd name="connsiteX2" fmla="*/ 1974849 w 2505503"/>
            <a:gd name="connsiteY2" fmla="*/ 20054 h 1353986"/>
            <a:gd name="connsiteX3" fmla="*/ 2449393 w 2505503"/>
            <a:gd name="connsiteY3" fmla="*/ 35929 h 1353986"/>
            <a:gd name="connsiteX4" fmla="*/ 2044699 w 2505503"/>
            <a:gd name="connsiteY4" fmla="*/ 96254 h 1353986"/>
            <a:gd name="connsiteX5" fmla="*/ 2505503 w 2505503"/>
            <a:gd name="connsiteY5" fmla="*/ 92039 h 1353986"/>
            <a:gd name="connsiteX6" fmla="*/ 2505503 w 2505503"/>
            <a:gd name="connsiteY6" fmla="*/ 1297876 h 1353986"/>
            <a:gd name="connsiteX7" fmla="*/ 2449393 w 2505503"/>
            <a:gd name="connsiteY7" fmla="*/ 1353986 h 1353986"/>
            <a:gd name="connsiteX8" fmla="*/ 56110 w 2505503"/>
            <a:gd name="connsiteY8" fmla="*/ 1353986 h 1353986"/>
            <a:gd name="connsiteX9" fmla="*/ 0 w 2505503"/>
            <a:gd name="connsiteY9" fmla="*/ 1297876 h 1353986"/>
            <a:gd name="connsiteX10" fmla="*/ 0 w 2505503"/>
            <a:gd name="connsiteY10" fmla="*/ 92039 h 1353986"/>
            <a:gd name="connsiteX0" fmla="*/ 0 w 2505503"/>
            <a:gd name="connsiteY0" fmla="*/ 92039 h 1353986"/>
            <a:gd name="connsiteX1" fmla="*/ 56110 w 2505503"/>
            <a:gd name="connsiteY1" fmla="*/ 35929 h 1353986"/>
            <a:gd name="connsiteX2" fmla="*/ 1974849 w 2505503"/>
            <a:gd name="connsiteY2" fmla="*/ 20054 h 1353986"/>
            <a:gd name="connsiteX3" fmla="*/ 2042993 w 2505503"/>
            <a:gd name="connsiteY3" fmla="*/ 550279 h 1353986"/>
            <a:gd name="connsiteX4" fmla="*/ 2044699 w 2505503"/>
            <a:gd name="connsiteY4" fmla="*/ 96254 h 1353986"/>
            <a:gd name="connsiteX5" fmla="*/ 2505503 w 2505503"/>
            <a:gd name="connsiteY5" fmla="*/ 92039 h 1353986"/>
            <a:gd name="connsiteX6" fmla="*/ 2505503 w 2505503"/>
            <a:gd name="connsiteY6" fmla="*/ 1297876 h 1353986"/>
            <a:gd name="connsiteX7" fmla="*/ 2449393 w 2505503"/>
            <a:gd name="connsiteY7" fmla="*/ 1353986 h 1353986"/>
            <a:gd name="connsiteX8" fmla="*/ 56110 w 2505503"/>
            <a:gd name="connsiteY8" fmla="*/ 1353986 h 1353986"/>
            <a:gd name="connsiteX9" fmla="*/ 0 w 2505503"/>
            <a:gd name="connsiteY9" fmla="*/ 1297876 h 1353986"/>
            <a:gd name="connsiteX10" fmla="*/ 0 w 2505503"/>
            <a:gd name="connsiteY10" fmla="*/ 92039 h 1353986"/>
            <a:gd name="connsiteX0" fmla="*/ 0 w 2505503"/>
            <a:gd name="connsiteY0" fmla="*/ 71985 h 1333932"/>
            <a:gd name="connsiteX1" fmla="*/ 56110 w 2505503"/>
            <a:gd name="connsiteY1" fmla="*/ 15875 h 1333932"/>
            <a:gd name="connsiteX2" fmla="*/ 1974849 w 2505503"/>
            <a:gd name="connsiteY2" fmla="*/ 0 h 1333932"/>
            <a:gd name="connsiteX3" fmla="*/ 2042993 w 2505503"/>
            <a:gd name="connsiteY3" fmla="*/ 530225 h 1333932"/>
            <a:gd name="connsiteX4" fmla="*/ 2044699 w 2505503"/>
            <a:gd name="connsiteY4" fmla="*/ 76200 h 1333932"/>
            <a:gd name="connsiteX5" fmla="*/ 2505503 w 2505503"/>
            <a:gd name="connsiteY5" fmla="*/ 776835 h 1333932"/>
            <a:gd name="connsiteX6" fmla="*/ 2505503 w 2505503"/>
            <a:gd name="connsiteY6" fmla="*/ 1277822 h 1333932"/>
            <a:gd name="connsiteX7" fmla="*/ 2449393 w 2505503"/>
            <a:gd name="connsiteY7" fmla="*/ 1333932 h 1333932"/>
            <a:gd name="connsiteX8" fmla="*/ 56110 w 2505503"/>
            <a:gd name="connsiteY8" fmla="*/ 1333932 h 1333932"/>
            <a:gd name="connsiteX9" fmla="*/ 0 w 2505503"/>
            <a:gd name="connsiteY9" fmla="*/ 1277822 h 1333932"/>
            <a:gd name="connsiteX10" fmla="*/ 0 w 2505503"/>
            <a:gd name="connsiteY10" fmla="*/ 71985 h 1333932"/>
            <a:gd name="connsiteX0" fmla="*/ 0 w 2505503"/>
            <a:gd name="connsiteY0" fmla="*/ 71985 h 1333932"/>
            <a:gd name="connsiteX1" fmla="*/ 56110 w 2505503"/>
            <a:gd name="connsiteY1" fmla="*/ 15875 h 1333932"/>
            <a:gd name="connsiteX2" fmla="*/ 1974849 w 2505503"/>
            <a:gd name="connsiteY2" fmla="*/ 0 h 1333932"/>
            <a:gd name="connsiteX3" fmla="*/ 2042993 w 2505503"/>
            <a:gd name="connsiteY3" fmla="*/ 530225 h 1333932"/>
            <a:gd name="connsiteX4" fmla="*/ 2101849 w 2505503"/>
            <a:gd name="connsiteY4" fmla="*/ 584200 h 1333932"/>
            <a:gd name="connsiteX5" fmla="*/ 2505503 w 2505503"/>
            <a:gd name="connsiteY5" fmla="*/ 776835 h 1333932"/>
            <a:gd name="connsiteX6" fmla="*/ 2505503 w 2505503"/>
            <a:gd name="connsiteY6" fmla="*/ 1277822 h 1333932"/>
            <a:gd name="connsiteX7" fmla="*/ 2449393 w 2505503"/>
            <a:gd name="connsiteY7" fmla="*/ 1333932 h 1333932"/>
            <a:gd name="connsiteX8" fmla="*/ 56110 w 2505503"/>
            <a:gd name="connsiteY8" fmla="*/ 1333932 h 1333932"/>
            <a:gd name="connsiteX9" fmla="*/ 0 w 2505503"/>
            <a:gd name="connsiteY9" fmla="*/ 1277822 h 1333932"/>
            <a:gd name="connsiteX10" fmla="*/ 0 w 2505503"/>
            <a:gd name="connsiteY10" fmla="*/ 71985 h 1333932"/>
            <a:gd name="connsiteX0" fmla="*/ 0 w 2505503"/>
            <a:gd name="connsiteY0" fmla="*/ 71985 h 1333932"/>
            <a:gd name="connsiteX1" fmla="*/ 56110 w 2505503"/>
            <a:gd name="connsiteY1" fmla="*/ 15875 h 1333932"/>
            <a:gd name="connsiteX2" fmla="*/ 1974849 w 2505503"/>
            <a:gd name="connsiteY2" fmla="*/ 0 h 1333932"/>
            <a:gd name="connsiteX3" fmla="*/ 2036643 w 2505503"/>
            <a:gd name="connsiteY3" fmla="*/ 79375 h 1333932"/>
            <a:gd name="connsiteX4" fmla="*/ 2101849 w 2505503"/>
            <a:gd name="connsiteY4" fmla="*/ 584200 h 1333932"/>
            <a:gd name="connsiteX5" fmla="*/ 2505503 w 2505503"/>
            <a:gd name="connsiteY5" fmla="*/ 776835 h 1333932"/>
            <a:gd name="connsiteX6" fmla="*/ 2505503 w 2505503"/>
            <a:gd name="connsiteY6" fmla="*/ 1277822 h 1333932"/>
            <a:gd name="connsiteX7" fmla="*/ 2449393 w 2505503"/>
            <a:gd name="connsiteY7" fmla="*/ 1333932 h 1333932"/>
            <a:gd name="connsiteX8" fmla="*/ 56110 w 2505503"/>
            <a:gd name="connsiteY8" fmla="*/ 1333932 h 1333932"/>
            <a:gd name="connsiteX9" fmla="*/ 0 w 2505503"/>
            <a:gd name="connsiteY9" fmla="*/ 1277822 h 1333932"/>
            <a:gd name="connsiteX10" fmla="*/ 0 w 2505503"/>
            <a:gd name="connsiteY10" fmla="*/ 71985 h 1333932"/>
            <a:gd name="connsiteX0" fmla="*/ 0 w 2505503"/>
            <a:gd name="connsiteY0" fmla="*/ 71985 h 1333932"/>
            <a:gd name="connsiteX1" fmla="*/ 56110 w 2505503"/>
            <a:gd name="connsiteY1" fmla="*/ 15875 h 1333932"/>
            <a:gd name="connsiteX2" fmla="*/ 1974849 w 2505503"/>
            <a:gd name="connsiteY2" fmla="*/ 0 h 1333932"/>
            <a:gd name="connsiteX3" fmla="*/ 2036643 w 2505503"/>
            <a:gd name="connsiteY3" fmla="*/ 79375 h 1333932"/>
            <a:gd name="connsiteX4" fmla="*/ 1949449 w 2505503"/>
            <a:gd name="connsiteY4" fmla="*/ 755650 h 1333932"/>
            <a:gd name="connsiteX5" fmla="*/ 2505503 w 2505503"/>
            <a:gd name="connsiteY5" fmla="*/ 776835 h 1333932"/>
            <a:gd name="connsiteX6" fmla="*/ 2505503 w 2505503"/>
            <a:gd name="connsiteY6" fmla="*/ 1277822 h 1333932"/>
            <a:gd name="connsiteX7" fmla="*/ 2449393 w 2505503"/>
            <a:gd name="connsiteY7" fmla="*/ 1333932 h 1333932"/>
            <a:gd name="connsiteX8" fmla="*/ 56110 w 2505503"/>
            <a:gd name="connsiteY8" fmla="*/ 1333932 h 1333932"/>
            <a:gd name="connsiteX9" fmla="*/ 0 w 2505503"/>
            <a:gd name="connsiteY9" fmla="*/ 1277822 h 1333932"/>
            <a:gd name="connsiteX10" fmla="*/ 0 w 2505503"/>
            <a:gd name="connsiteY10" fmla="*/ 71985 h 1333932"/>
            <a:gd name="connsiteX0" fmla="*/ 0 w 2505503"/>
            <a:gd name="connsiteY0" fmla="*/ 71985 h 1333932"/>
            <a:gd name="connsiteX1" fmla="*/ 56110 w 2505503"/>
            <a:gd name="connsiteY1" fmla="*/ 15875 h 1333932"/>
            <a:gd name="connsiteX2" fmla="*/ 1974849 w 2505503"/>
            <a:gd name="connsiteY2" fmla="*/ 0 h 1333932"/>
            <a:gd name="connsiteX3" fmla="*/ 1954093 w 2505503"/>
            <a:gd name="connsiteY3" fmla="*/ 98425 h 1333932"/>
            <a:gd name="connsiteX4" fmla="*/ 1949449 w 2505503"/>
            <a:gd name="connsiteY4" fmla="*/ 755650 h 1333932"/>
            <a:gd name="connsiteX5" fmla="*/ 2505503 w 2505503"/>
            <a:gd name="connsiteY5" fmla="*/ 776835 h 1333932"/>
            <a:gd name="connsiteX6" fmla="*/ 2505503 w 2505503"/>
            <a:gd name="connsiteY6" fmla="*/ 1277822 h 1333932"/>
            <a:gd name="connsiteX7" fmla="*/ 2449393 w 2505503"/>
            <a:gd name="connsiteY7" fmla="*/ 1333932 h 1333932"/>
            <a:gd name="connsiteX8" fmla="*/ 56110 w 2505503"/>
            <a:gd name="connsiteY8" fmla="*/ 1333932 h 1333932"/>
            <a:gd name="connsiteX9" fmla="*/ 0 w 2505503"/>
            <a:gd name="connsiteY9" fmla="*/ 1277822 h 1333932"/>
            <a:gd name="connsiteX10" fmla="*/ 0 w 2505503"/>
            <a:gd name="connsiteY10" fmla="*/ 71985 h 1333932"/>
            <a:gd name="connsiteX0" fmla="*/ 0 w 2505503"/>
            <a:gd name="connsiteY0" fmla="*/ 71985 h 1333932"/>
            <a:gd name="connsiteX1" fmla="*/ 56110 w 2505503"/>
            <a:gd name="connsiteY1" fmla="*/ 15875 h 1333932"/>
            <a:gd name="connsiteX2" fmla="*/ 1898649 w 2505503"/>
            <a:gd name="connsiteY2" fmla="*/ 0 h 1333932"/>
            <a:gd name="connsiteX3" fmla="*/ 1954093 w 2505503"/>
            <a:gd name="connsiteY3" fmla="*/ 98425 h 1333932"/>
            <a:gd name="connsiteX4" fmla="*/ 1949449 w 2505503"/>
            <a:gd name="connsiteY4" fmla="*/ 755650 h 1333932"/>
            <a:gd name="connsiteX5" fmla="*/ 2505503 w 2505503"/>
            <a:gd name="connsiteY5" fmla="*/ 776835 h 1333932"/>
            <a:gd name="connsiteX6" fmla="*/ 2505503 w 2505503"/>
            <a:gd name="connsiteY6" fmla="*/ 1277822 h 1333932"/>
            <a:gd name="connsiteX7" fmla="*/ 2449393 w 2505503"/>
            <a:gd name="connsiteY7" fmla="*/ 1333932 h 1333932"/>
            <a:gd name="connsiteX8" fmla="*/ 56110 w 2505503"/>
            <a:gd name="connsiteY8" fmla="*/ 1333932 h 1333932"/>
            <a:gd name="connsiteX9" fmla="*/ 0 w 2505503"/>
            <a:gd name="connsiteY9" fmla="*/ 1277822 h 1333932"/>
            <a:gd name="connsiteX10" fmla="*/ 0 w 2505503"/>
            <a:gd name="connsiteY10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98649 w 2518203"/>
            <a:gd name="connsiteY2" fmla="*/ 0 h 1333932"/>
            <a:gd name="connsiteX3" fmla="*/ 1954093 w 2518203"/>
            <a:gd name="connsiteY3" fmla="*/ 98425 h 1333932"/>
            <a:gd name="connsiteX4" fmla="*/ 1949449 w 2518203"/>
            <a:gd name="connsiteY4" fmla="*/ 755650 h 1333932"/>
            <a:gd name="connsiteX5" fmla="*/ 2518203 w 2518203"/>
            <a:gd name="connsiteY5" fmla="*/ 903835 h 1333932"/>
            <a:gd name="connsiteX6" fmla="*/ 2505503 w 2518203"/>
            <a:gd name="connsiteY6" fmla="*/ 1277822 h 1333932"/>
            <a:gd name="connsiteX7" fmla="*/ 2449393 w 2518203"/>
            <a:gd name="connsiteY7" fmla="*/ 1333932 h 1333932"/>
            <a:gd name="connsiteX8" fmla="*/ 56110 w 2518203"/>
            <a:gd name="connsiteY8" fmla="*/ 1333932 h 1333932"/>
            <a:gd name="connsiteX9" fmla="*/ 0 w 2518203"/>
            <a:gd name="connsiteY9" fmla="*/ 1277822 h 1333932"/>
            <a:gd name="connsiteX10" fmla="*/ 0 w 2518203"/>
            <a:gd name="connsiteY10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98649 w 2518203"/>
            <a:gd name="connsiteY2" fmla="*/ 0 h 1333932"/>
            <a:gd name="connsiteX3" fmla="*/ 1954093 w 2518203"/>
            <a:gd name="connsiteY3" fmla="*/ 98425 h 1333932"/>
            <a:gd name="connsiteX4" fmla="*/ 1949449 w 2518203"/>
            <a:gd name="connsiteY4" fmla="*/ 755650 h 1333932"/>
            <a:gd name="connsiteX5" fmla="*/ 2051049 w 2518203"/>
            <a:gd name="connsiteY5" fmla="*/ 755650 h 1333932"/>
            <a:gd name="connsiteX6" fmla="*/ 2518203 w 2518203"/>
            <a:gd name="connsiteY6" fmla="*/ 903835 h 1333932"/>
            <a:gd name="connsiteX7" fmla="*/ 2505503 w 2518203"/>
            <a:gd name="connsiteY7" fmla="*/ 1277822 h 1333932"/>
            <a:gd name="connsiteX8" fmla="*/ 2449393 w 2518203"/>
            <a:gd name="connsiteY8" fmla="*/ 1333932 h 1333932"/>
            <a:gd name="connsiteX9" fmla="*/ 56110 w 2518203"/>
            <a:gd name="connsiteY9" fmla="*/ 1333932 h 1333932"/>
            <a:gd name="connsiteX10" fmla="*/ 0 w 2518203"/>
            <a:gd name="connsiteY10" fmla="*/ 1277822 h 1333932"/>
            <a:gd name="connsiteX11" fmla="*/ 0 w 2518203"/>
            <a:gd name="connsiteY11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98649 w 2518203"/>
            <a:gd name="connsiteY2" fmla="*/ 0 h 1333932"/>
            <a:gd name="connsiteX3" fmla="*/ 1954093 w 2518203"/>
            <a:gd name="connsiteY3" fmla="*/ 98425 h 1333932"/>
            <a:gd name="connsiteX4" fmla="*/ 1949449 w 2518203"/>
            <a:gd name="connsiteY4" fmla="*/ 755650 h 1333932"/>
            <a:gd name="connsiteX5" fmla="*/ 2051049 w 2518203"/>
            <a:gd name="connsiteY5" fmla="*/ 755650 h 1333932"/>
            <a:gd name="connsiteX6" fmla="*/ 2400299 w 2518203"/>
            <a:gd name="connsiteY6" fmla="*/ 831850 h 1333932"/>
            <a:gd name="connsiteX7" fmla="*/ 2518203 w 2518203"/>
            <a:gd name="connsiteY7" fmla="*/ 903835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98649 w 2518203"/>
            <a:gd name="connsiteY2" fmla="*/ 0 h 1333932"/>
            <a:gd name="connsiteX3" fmla="*/ 1954093 w 2518203"/>
            <a:gd name="connsiteY3" fmla="*/ 98425 h 1333932"/>
            <a:gd name="connsiteX4" fmla="*/ 1949449 w 2518203"/>
            <a:gd name="connsiteY4" fmla="*/ 755650 h 1333932"/>
            <a:gd name="connsiteX5" fmla="*/ 2038349 w 2518203"/>
            <a:gd name="connsiteY5" fmla="*/ 819150 h 1333932"/>
            <a:gd name="connsiteX6" fmla="*/ 2400299 w 2518203"/>
            <a:gd name="connsiteY6" fmla="*/ 831850 h 1333932"/>
            <a:gd name="connsiteX7" fmla="*/ 2518203 w 2518203"/>
            <a:gd name="connsiteY7" fmla="*/ 903835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98649 w 2518203"/>
            <a:gd name="connsiteY2" fmla="*/ 0 h 1333932"/>
            <a:gd name="connsiteX3" fmla="*/ 1954093 w 2518203"/>
            <a:gd name="connsiteY3" fmla="*/ 98425 h 1333932"/>
            <a:gd name="connsiteX4" fmla="*/ 1949449 w 2518203"/>
            <a:gd name="connsiteY4" fmla="*/ 755650 h 1333932"/>
            <a:gd name="connsiteX5" fmla="*/ 2038349 w 2518203"/>
            <a:gd name="connsiteY5" fmla="*/ 819150 h 1333932"/>
            <a:gd name="connsiteX6" fmla="*/ 2444749 w 2518203"/>
            <a:gd name="connsiteY6" fmla="*/ 831850 h 1333932"/>
            <a:gd name="connsiteX7" fmla="*/ 2518203 w 2518203"/>
            <a:gd name="connsiteY7" fmla="*/ 903835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98649 w 2518203"/>
            <a:gd name="connsiteY2" fmla="*/ 0 h 1333932"/>
            <a:gd name="connsiteX3" fmla="*/ 1954093 w 2518203"/>
            <a:gd name="connsiteY3" fmla="*/ 60325 h 1333932"/>
            <a:gd name="connsiteX4" fmla="*/ 1949449 w 2518203"/>
            <a:gd name="connsiteY4" fmla="*/ 755650 h 1333932"/>
            <a:gd name="connsiteX5" fmla="*/ 2038349 w 2518203"/>
            <a:gd name="connsiteY5" fmla="*/ 819150 h 1333932"/>
            <a:gd name="connsiteX6" fmla="*/ 2444749 w 2518203"/>
            <a:gd name="connsiteY6" fmla="*/ 831850 h 1333932"/>
            <a:gd name="connsiteX7" fmla="*/ 2518203 w 2518203"/>
            <a:gd name="connsiteY7" fmla="*/ 903835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79599 w 2518203"/>
            <a:gd name="connsiteY2" fmla="*/ 0 h 1333932"/>
            <a:gd name="connsiteX3" fmla="*/ 1954093 w 2518203"/>
            <a:gd name="connsiteY3" fmla="*/ 60325 h 1333932"/>
            <a:gd name="connsiteX4" fmla="*/ 1949449 w 2518203"/>
            <a:gd name="connsiteY4" fmla="*/ 755650 h 1333932"/>
            <a:gd name="connsiteX5" fmla="*/ 2038349 w 2518203"/>
            <a:gd name="connsiteY5" fmla="*/ 819150 h 1333932"/>
            <a:gd name="connsiteX6" fmla="*/ 2444749 w 2518203"/>
            <a:gd name="connsiteY6" fmla="*/ 831850 h 1333932"/>
            <a:gd name="connsiteX7" fmla="*/ 2518203 w 2518203"/>
            <a:gd name="connsiteY7" fmla="*/ 903835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79599 w 2518203"/>
            <a:gd name="connsiteY2" fmla="*/ 0 h 1333932"/>
            <a:gd name="connsiteX3" fmla="*/ 1954093 w 2518203"/>
            <a:gd name="connsiteY3" fmla="*/ 60325 h 1333932"/>
            <a:gd name="connsiteX4" fmla="*/ 1949449 w 2518203"/>
            <a:gd name="connsiteY4" fmla="*/ 755650 h 1333932"/>
            <a:gd name="connsiteX5" fmla="*/ 1996015 w 2518203"/>
            <a:gd name="connsiteY5" fmla="*/ 813859 h 1333932"/>
            <a:gd name="connsiteX6" fmla="*/ 2444749 w 2518203"/>
            <a:gd name="connsiteY6" fmla="*/ 831850 h 1333932"/>
            <a:gd name="connsiteX7" fmla="*/ 2518203 w 2518203"/>
            <a:gd name="connsiteY7" fmla="*/ 903835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79599 w 2518203"/>
            <a:gd name="connsiteY2" fmla="*/ 0 h 1333932"/>
            <a:gd name="connsiteX3" fmla="*/ 1954093 w 2518203"/>
            <a:gd name="connsiteY3" fmla="*/ 60325 h 1333932"/>
            <a:gd name="connsiteX4" fmla="*/ 1949449 w 2518203"/>
            <a:gd name="connsiteY4" fmla="*/ 755650 h 1333932"/>
            <a:gd name="connsiteX5" fmla="*/ 2033057 w 2518203"/>
            <a:gd name="connsiteY5" fmla="*/ 813859 h 1333932"/>
            <a:gd name="connsiteX6" fmla="*/ 2444749 w 2518203"/>
            <a:gd name="connsiteY6" fmla="*/ 831850 h 1333932"/>
            <a:gd name="connsiteX7" fmla="*/ 2518203 w 2518203"/>
            <a:gd name="connsiteY7" fmla="*/ 903835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79599 w 2518203"/>
            <a:gd name="connsiteY2" fmla="*/ 0 h 1333932"/>
            <a:gd name="connsiteX3" fmla="*/ 1954093 w 2518203"/>
            <a:gd name="connsiteY3" fmla="*/ 60325 h 1333932"/>
            <a:gd name="connsiteX4" fmla="*/ 1949449 w 2518203"/>
            <a:gd name="connsiteY4" fmla="*/ 755650 h 1333932"/>
            <a:gd name="connsiteX5" fmla="*/ 2033057 w 2518203"/>
            <a:gd name="connsiteY5" fmla="*/ 813859 h 1333932"/>
            <a:gd name="connsiteX6" fmla="*/ 2444749 w 2518203"/>
            <a:gd name="connsiteY6" fmla="*/ 831850 h 1333932"/>
            <a:gd name="connsiteX7" fmla="*/ 2518203 w 2518203"/>
            <a:gd name="connsiteY7" fmla="*/ 887960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79599 w 2518203"/>
            <a:gd name="connsiteY2" fmla="*/ 0 h 1333932"/>
            <a:gd name="connsiteX3" fmla="*/ 1954093 w 2518203"/>
            <a:gd name="connsiteY3" fmla="*/ 60325 h 1333932"/>
            <a:gd name="connsiteX4" fmla="*/ 1949449 w 2518203"/>
            <a:gd name="connsiteY4" fmla="*/ 755650 h 1333932"/>
            <a:gd name="connsiteX5" fmla="*/ 2033057 w 2518203"/>
            <a:gd name="connsiteY5" fmla="*/ 813859 h 1333932"/>
            <a:gd name="connsiteX6" fmla="*/ 2471207 w 2518203"/>
            <a:gd name="connsiteY6" fmla="*/ 826559 h 1333932"/>
            <a:gd name="connsiteX7" fmla="*/ 2518203 w 2518203"/>
            <a:gd name="connsiteY7" fmla="*/ 887960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79599 w 2518203"/>
            <a:gd name="connsiteY2" fmla="*/ 0 h 1333932"/>
            <a:gd name="connsiteX3" fmla="*/ 1954093 w 2518203"/>
            <a:gd name="connsiteY3" fmla="*/ 60325 h 1333932"/>
            <a:gd name="connsiteX4" fmla="*/ 1949449 w 2518203"/>
            <a:gd name="connsiteY4" fmla="*/ 755650 h 1333932"/>
            <a:gd name="connsiteX5" fmla="*/ 2054223 w 2518203"/>
            <a:gd name="connsiteY5" fmla="*/ 824442 h 1333932"/>
            <a:gd name="connsiteX6" fmla="*/ 2471207 w 2518203"/>
            <a:gd name="connsiteY6" fmla="*/ 826559 h 1333932"/>
            <a:gd name="connsiteX7" fmla="*/ 2518203 w 2518203"/>
            <a:gd name="connsiteY7" fmla="*/ 887960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8203"/>
            <a:gd name="connsiteY0" fmla="*/ 71985 h 1333932"/>
            <a:gd name="connsiteX1" fmla="*/ 56110 w 2518203"/>
            <a:gd name="connsiteY1" fmla="*/ 15875 h 1333932"/>
            <a:gd name="connsiteX2" fmla="*/ 1879599 w 2518203"/>
            <a:gd name="connsiteY2" fmla="*/ 0 h 1333932"/>
            <a:gd name="connsiteX3" fmla="*/ 1954093 w 2518203"/>
            <a:gd name="connsiteY3" fmla="*/ 60325 h 1333932"/>
            <a:gd name="connsiteX4" fmla="*/ 1949449 w 2518203"/>
            <a:gd name="connsiteY4" fmla="*/ 702733 h 1333932"/>
            <a:gd name="connsiteX5" fmla="*/ 2054223 w 2518203"/>
            <a:gd name="connsiteY5" fmla="*/ 824442 h 1333932"/>
            <a:gd name="connsiteX6" fmla="*/ 2471207 w 2518203"/>
            <a:gd name="connsiteY6" fmla="*/ 826559 h 1333932"/>
            <a:gd name="connsiteX7" fmla="*/ 2518203 w 2518203"/>
            <a:gd name="connsiteY7" fmla="*/ 887960 h 1333932"/>
            <a:gd name="connsiteX8" fmla="*/ 2505503 w 2518203"/>
            <a:gd name="connsiteY8" fmla="*/ 1277822 h 1333932"/>
            <a:gd name="connsiteX9" fmla="*/ 2449393 w 2518203"/>
            <a:gd name="connsiteY9" fmla="*/ 1333932 h 1333932"/>
            <a:gd name="connsiteX10" fmla="*/ 56110 w 2518203"/>
            <a:gd name="connsiteY10" fmla="*/ 1333932 h 1333932"/>
            <a:gd name="connsiteX11" fmla="*/ 0 w 2518203"/>
            <a:gd name="connsiteY11" fmla="*/ 1277822 h 1333932"/>
            <a:gd name="connsiteX12" fmla="*/ 0 w 2518203"/>
            <a:gd name="connsiteY12" fmla="*/ 71985 h 1333932"/>
            <a:gd name="connsiteX0" fmla="*/ 0 w 2514883"/>
            <a:gd name="connsiteY0" fmla="*/ 71985 h 1333932"/>
            <a:gd name="connsiteX1" fmla="*/ 56110 w 2514883"/>
            <a:gd name="connsiteY1" fmla="*/ 15875 h 1333932"/>
            <a:gd name="connsiteX2" fmla="*/ 1879599 w 2514883"/>
            <a:gd name="connsiteY2" fmla="*/ 0 h 1333932"/>
            <a:gd name="connsiteX3" fmla="*/ 1954093 w 2514883"/>
            <a:gd name="connsiteY3" fmla="*/ 60325 h 1333932"/>
            <a:gd name="connsiteX4" fmla="*/ 1949449 w 2514883"/>
            <a:gd name="connsiteY4" fmla="*/ 702733 h 1333932"/>
            <a:gd name="connsiteX5" fmla="*/ 2054223 w 2514883"/>
            <a:gd name="connsiteY5" fmla="*/ 824442 h 1333932"/>
            <a:gd name="connsiteX6" fmla="*/ 2471207 w 2514883"/>
            <a:gd name="connsiteY6" fmla="*/ 826559 h 1333932"/>
            <a:gd name="connsiteX7" fmla="*/ 2512911 w 2514883"/>
            <a:gd name="connsiteY7" fmla="*/ 909126 h 1333932"/>
            <a:gd name="connsiteX8" fmla="*/ 2505503 w 2514883"/>
            <a:gd name="connsiteY8" fmla="*/ 1277822 h 1333932"/>
            <a:gd name="connsiteX9" fmla="*/ 2449393 w 2514883"/>
            <a:gd name="connsiteY9" fmla="*/ 1333932 h 1333932"/>
            <a:gd name="connsiteX10" fmla="*/ 56110 w 2514883"/>
            <a:gd name="connsiteY10" fmla="*/ 1333932 h 1333932"/>
            <a:gd name="connsiteX11" fmla="*/ 0 w 2514883"/>
            <a:gd name="connsiteY11" fmla="*/ 1277822 h 1333932"/>
            <a:gd name="connsiteX12" fmla="*/ 0 w 2514883"/>
            <a:gd name="connsiteY12" fmla="*/ 71985 h 1333932"/>
            <a:gd name="connsiteX0" fmla="*/ 0 w 2512911"/>
            <a:gd name="connsiteY0" fmla="*/ 71985 h 1333932"/>
            <a:gd name="connsiteX1" fmla="*/ 56110 w 2512911"/>
            <a:gd name="connsiteY1" fmla="*/ 15875 h 1333932"/>
            <a:gd name="connsiteX2" fmla="*/ 1879599 w 2512911"/>
            <a:gd name="connsiteY2" fmla="*/ 0 h 1333932"/>
            <a:gd name="connsiteX3" fmla="*/ 1954093 w 2512911"/>
            <a:gd name="connsiteY3" fmla="*/ 60325 h 1333932"/>
            <a:gd name="connsiteX4" fmla="*/ 1949449 w 2512911"/>
            <a:gd name="connsiteY4" fmla="*/ 702733 h 1333932"/>
            <a:gd name="connsiteX5" fmla="*/ 2054223 w 2512911"/>
            <a:gd name="connsiteY5" fmla="*/ 824442 h 1333932"/>
            <a:gd name="connsiteX6" fmla="*/ 2455332 w 2512911"/>
            <a:gd name="connsiteY6" fmla="*/ 837142 h 1333932"/>
            <a:gd name="connsiteX7" fmla="*/ 2512911 w 2512911"/>
            <a:gd name="connsiteY7" fmla="*/ 909126 h 1333932"/>
            <a:gd name="connsiteX8" fmla="*/ 2505503 w 2512911"/>
            <a:gd name="connsiteY8" fmla="*/ 1277822 h 1333932"/>
            <a:gd name="connsiteX9" fmla="*/ 2449393 w 2512911"/>
            <a:gd name="connsiteY9" fmla="*/ 1333932 h 1333932"/>
            <a:gd name="connsiteX10" fmla="*/ 56110 w 2512911"/>
            <a:gd name="connsiteY10" fmla="*/ 1333932 h 1333932"/>
            <a:gd name="connsiteX11" fmla="*/ 0 w 2512911"/>
            <a:gd name="connsiteY11" fmla="*/ 1277822 h 1333932"/>
            <a:gd name="connsiteX12" fmla="*/ 0 w 2512911"/>
            <a:gd name="connsiteY12" fmla="*/ 71985 h 1333932"/>
            <a:gd name="connsiteX0" fmla="*/ 0 w 2512911"/>
            <a:gd name="connsiteY0" fmla="*/ 71985 h 1333932"/>
            <a:gd name="connsiteX1" fmla="*/ 56110 w 2512911"/>
            <a:gd name="connsiteY1" fmla="*/ 15875 h 1333932"/>
            <a:gd name="connsiteX2" fmla="*/ 1879599 w 2512911"/>
            <a:gd name="connsiteY2" fmla="*/ 0 h 1333932"/>
            <a:gd name="connsiteX3" fmla="*/ 1954093 w 2512911"/>
            <a:gd name="connsiteY3" fmla="*/ 60325 h 1333932"/>
            <a:gd name="connsiteX4" fmla="*/ 1949449 w 2512911"/>
            <a:gd name="connsiteY4" fmla="*/ 702733 h 1333932"/>
            <a:gd name="connsiteX5" fmla="*/ 2054223 w 2512911"/>
            <a:gd name="connsiteY5" fmla="*/ 824442 h 1333932"/>
            <a:gd name="connsiteX6" fmla="*/ 2460623 w 2512911"/>
            <a:gd name="connsiteY6" fmla="*/ 837142 h 1333932"/>
            <a:gd name="connsiteX7" fmla="*/ 2512911 w 2512911"/>
            <a:gd name="connsiteY7" fmla="*/ 909126 h 1333932"/>
            <a:gd name="connsiteX8" fmla="*/ 2505503 w 2512911"/>
            <a:gd name="connsiteY8" fmla="*/ 1277822 h 1333932"/>
            <a:gd name="connsiteX9" fmla="*/ 2449393 w 2512911"/>
            <a:gd name="connsiteY9" fmla="*/ 1333932 h 1333932"/>
            <a:gd name="connsiteX10" fmla="*/ 56110 w 2512911"/>
            <a:gd name="connsiteY10" fmla="*/ 1333932 h 1333932"/>
            <a:gd name="connsiteX11" fmla="*/ 0 w 2512911"/>
            <a:gd name="connsiteY11" fmla="*/ 1277822 h 1333932"/>
            <a:gd name="connsiteX12" fmla="*/ 0 w 2512911"/>
            <a:gd name="connsiteY12" fmla="*/ 71985 h 1333932"/>
            <a:gd name="connsiteX0" fmla="*/ 0 w 2512911"/>
            <a:gd name="connsiteY0" fmla="*/ 71985 h 1333932"/>
            <a:gd name="connsiteX1" fmla="*/ 56110 w 2512911"/>
            <a:gd name="connsiteY1" fmla="*/ 15875 h 1333932"/>
            <a:gd name="connsiteX2" fmla="*/ 1879599 w 2512911"/>
            <a:gd name="connsiteY2" fmla="*/ 0 h 1333932"/>
            <a:gd name="connsiteX3" fmla="*/ 1954093 w 2512911"/>
            <a:gd name="connsiteY3" fmla="*/ 60325 h 1333932"/>
            <a:gd name="connsiteX4" fmla="*/ 1949449 w 2512911"/>
            <a:gd name="connsiteY4" fmla="*/ 702733 h 1333932"/>
            <a:gd name="connsiteX5" fmla="*/ 2054223 w 2512911"/>
            <a:gd name="connsiteY5" fmla="*/ 824442 h 1333932"/>
            <a:gd name="connsiteX6" fmla="*/ 2439456 w 2512911"/>
            <a:gd name="connsiteY6" fmla="*/ 831850 h 1333932"/>
            <a:gd name="connsiteX7" fmla="*/ 2512911 w 2512911"/>
            <a:gd name="connsiteY7" fmla="*/ 909126 h 1333932"/>
            <a:gd name="connsiteX8" fmla="*/ 2505503 w 2512911"/>
            <a:gd name="connsiteY8" fmla="*/ 1277822 h 1333932"/>
            <a:gd name="connsiteX9" fmla="*/ 2449393 w 2512911"/>
            <a:gd name="connsiteY9" fmla="*/ 1333932 h 1333932"/>
            <a:gd name="connsiteX10" fmla="*/ 56110 w 2512911"/>
            <a:gd name="connsiteY10" fmla="*/ 1333932 h 1333932"/>
            <a:gd name="connsiteX11" fmla="*/ 0 w 2512911"/>
            <a:gd name="connsiteY11" fmla="*/ 1277822 h 1333932"/>
            <a:gd name="connsiteX12" fmla="*/ 0 w 2512911"/>
            <a:gd name="connsiteY12" fmla="*/ 71985 h 1333932"/>
            <a:gd name="connsiteX0" fmla="*/ 0 w 2512911"/>
            <a:gd name="connsiteY0" fmla="*/ 71985 h 1333932"/>
            <a:gd name="connsiteX1" fmla="*/ 56110 w 2512911"/>
            <a:gd name="connsiteY1" fmla="*/ 15875 h 1333932"/>
            <a:gd name="connsiteX2" fmla="*/ 1879599 w 2512911"/>
            <a:gd name="connsiteY2" fmla="*/ 0 h 1333932"/>
            <a:gd name="connsiteX3" fmla="*/ 1954093 w 2512911"/>
            <a:gd name="connsiteY3" fmla="*/ 60325 h 1333932"/>
            <a:gd name="connsiteX4" fmla="*/ 1949449 w 2512911"/>
            <a:gd name="connsiteY4" fmla="*/ 702733 h 1333932"/>
            <a:gd name="connsiteX5" fmla="*/ 2054223 w 2512911"/>
            <a:gd name="connsiteY5" fmla="*/ 824442 h 1333932"/>
            <a:gd name="connsiteX6" fmla="*/ 2439456 w 2512911"/>
            <a:gd name="connsiteY6" fmla="*/ 831850 h 1333932"/>
            <a:gd name="connsiteX7" fmla="*/ 2512911 w 2512911"/>
            <a:gd name="connsiteY7" fmla="*/ 930293 h 1333932"/>
            <a:gd name="connsiteX8" fmla="*/ 2505503 w 2512911"/>
            <a:gd name="connsiteY8" fmla="*/ 1277822 h 1333932"/>
            <a:gd name="connsiteX9" fmla="*/ 2449393 w 2512911"/>
            <a:gd name="connsiteY9" fmla="*/ 1333932 h 1333932"/>
            <a:gd name="connsiteX10" fmla="*/ 56110 w 2512911"/>
            <a:gd name="connsiteY10" fmla="*/ 1333932 h 1333932"/>
            <a:gd name="connsiteX11" fmla="*/ 0 w 2512911"/>
            <a:gd name="connsiteY11" fmla="*/ 1277822 h 1333932"/>
            <a:gd name="connsiteX12" fmla="*/ 0 w 2512911"/>
            <a:gd name="connsiteY12" fmla="*/ 71985 h 1333932"/>
            <a:gd name="connsiteX0" fmla="*/ 0 w 2512911"/>
            <a:gd name="connsiteY0" fmla="*/ 71985 h 1333932"/>
            <a:gd name="connsiteX1" fmla="*/ 56110 w 2512911"/>
            <a:gd name="connsiteY1" fmla="*/ 15875 h 1333932"/>
            <a:gd name="connsiteX2" fmla="*/ 1879599 w 2512911"/>
            <a:gd name="connsiteY2" fmla="*/ 0 h 1333932"/>
            <a:gd name="connsiteX3" fmla="*/ 1959385 w 2512911"/>
            <a:gd name="connsiteY3" fmla="*/ 113241 h 1333932"/>
            <a:gd name="connsiteX4" fmla="*/ 1949449 w 2512911"/>
            <a:gd name="connsiteY4" fmla="*/ 702733 h 1333932"/>
            <a:gd name="connsiteX5" fmla="*/ 2054223 w 2512911"/>
            <a:gd name="connsiteY5" fmla="*/ 824442 h 1333932"/>
            <a:gd name="connsiteX6" fmla="*/ 2439456 w 2512911"/>
            <a:gd name="connsiteY6" fmla="*/ 831850 h 1333932"/>
            <a:gd name="connsiteX7" fmla="*/ 2512911 w 2512911"/>
            <a:gd name="connsiteY7" fmla="*/ 930293 h 1333932"/>
            <a:gd name="connsiteX8" fmla="*/ 2505503 w 2512911"/>
            <a:gd name="connsiteY8" fmla="*/ 1277822 h 1333932"/>
            <a:gd name="connsiteX9" fmla="*/ 2449393 w 2512911"/>
            <a:gd name="connsiteY9" fmla="*/ 1333932 h 1333932"/>
            <a:gd name="connsiteX10" fmla="*/ 56110 w 2512911"/>
            <a:gd name="connsiteY10" fmla="*/ 1333932 h 1333932"/>
            <a:gd name="connsiteX11" fmla="*/ 0 w 2512911"/>
            <a:gd name="connsiteY11" fmla="*/ 1277822 h 1333932"/>
            <a:gd name="connsiteX12" fmla="*/ 0 w 2512911"/>
            <a:gd name="connsiteY12" fmla="*/ 71985 h 1333932"/>
            <a:gd name="connsiteX0" fmla="*/ 0 w 2512911"/>
            <a:gd name="connsiteY0" fmla="*/ 71985 h 1333932"/>
            <a:gd name="connsiteX1" fmla="*/ 56110 w 2512911"/>
            <a:gd name="connsiteY1" fmla="*/ 15875 h 1333932"/>
            <a:gd name="connsiteX2" fmla="*/ 1842557 w 2512911"/>
            <a:gd name="connsiteY2" fmla="*/ 0 h 1333932"/>
            <a:gd name="connsiteX3" fmla="*/ 1959385 w 2512911"/>
            <a:gd name="connsiteY3" fmla="*/ 113241 h 1333932"/>
            <a:gd name="connsiteX4" fmla="*/ 1949449 w 2512911"/>
            <a:gd name="connsiteY4" fmla="*/ 702733 h 1333932"/>
            <a:gd name="connsiteX5" fmla="*/ 2054223 w 2512911"/>
            <a:gd name="connsiteY5" fmla="*/ 824442 h 1333932"/>
            <a:gd name="connsiteX6" fmla="*/ 2439456 w 2512911"/>
            <a:gd name="connsiteY6" fmla="*/ 831850 h 1333932"/>
            <a:gd name="connsiteX7" fmla="*/ 2512911 w 2512911"/>
            <a:gd name="connsiteY7" fmla="*/ 930293 h 1333932"/>
            <a:gd name="connsiteX8" fmla="*/ 2505503 w 2512911"/>
            <a:gd name="connsiteY8" fmla="*/ 1277822 h 1333932"/>
            <a:gd name="connsiteX9" fmla="*/ 2449393 w 2512911"/>
            <a:gd name="connsiteY9" fmla="*/ 1333932 h 1333932"/>
            <a:gd name="connsiteX10" fmla="*/ 56110 w 2512911"/>
            <a:gd name="connsiteY10" fmla="*/ 1333932 h 1333932"/>
            <a:gd name="connsiteX11" fmla="*/ 0 w 2512911"/>
            <a:gd name="connsiteY11" fmla="*/ 1277822 h 1333932"/>
            <a:gd name="connsiteX12" fmla="*/ 0 w 2512911"/>
            <a:gd name="connsiteY12" fmla="*/ 71985 h 1333932"/>
            <a:gd name="connsiteX0" fmla="*/ 0 w 2512911"/>
            <a:gd name="connsiteY0" fmla="*/ 71985 h 1333932"/>
            <a:gd name="connsiteX1" fmla="*/ 56110 w 2512911"/>
            <a:gd name="connsiteY1" fmla="*/ 15875 h 1333932"/>
            <a:gd name="connsiteX2" fmla="*/ 1842557 w 2512911"/>
            <a:gd name="connsiteY2" fmla="*/ 0 h 1333932"/>
            <a:gd name="connsiteX3" fmla="*/ 1964677 w 2512911"/>
            <a:gd name="connsiteY3" fmla="*/ 44449 h 1333932"/>
            <a:gd name="connsiteX4" fmla="*/ 1949449 w 2512911"/>
            <a:gd name="connsiteY4" fmla="*/ 702733 h 1333932"/>
            <a:gd name="connsiteX5" fmla="*/ 2054223 w 2512911"/>
            <a:gd name="connsiteY5" fmla="*/ 824442 h 1333932"/>
            <a:gd name="connsiteX6" fmla="*/ 2439456 w 2512911"/>
            <a:gd name="connsiteY6" fmla="*/ 831850 h 1333932"/>
            <a:gd name="connsiteX7" fmla="*/ 2512911 w 2512911"/>
            <a:gd name="connsiteY7" fmla="*/ 930293 h 1333932"/>
            <a:gd name="connsiteX8" fmla="*/ 2505503 w 2512911"/>
            <a:gd name="connsiteY8" fmla="*/ 1277822 h 1333932"/>
            <a:gd name="connsiteX9" fmla="*/ 2449393 w 2512911"/>
            <a:gd name="connsiteY9" fmla="*/ 1333932 h 1333932"/>
            <a:gd name="connsiteX10" fmla="*/ 56110 w 2512911"/>
            <a:gd name="connsiteY10" fmla="*/ 1333932 h 1333932"/>
            <a:gd name="connsiteX11" fmla="*/ 0 w 2512911"/>
            <a:gd name="connsiteY11" fmla="*/ 1277822 h 1333932"/>
            <a:gd name="connsiteX12" fmla="*/ 0 w 2512911"/>
            <a:gd name="connsiteY12" fmla="*/ 71985 h 1333932"/>
            <a:gd name="connsiteX0" fmla="*/ 0 w 2512911"/>
            <a:gd name="connsiteY0" fmla="*/ 82569 h 1344516"/>
            <a:gd name="connsiteX1" fmla="*/ 56110 w 2512911"/>
            <a:gd name="connsiteY1" fmla="*/ 26459 h 1344516"/>
            <a:gd name="connsiteX2" fmla="*/ 1906057 w 2512911"/>
            <a:gd name="connsiteY2" fmla="*/ 0 h 1344516"/>
            <a:gd name="connsiteX3" fmla="*/ 1964677 w 2512911"/>
            <a:gd name="connsiteY3" fmla="*/ 55033 h 1344516"/>
            <a:gd name="connsiteX4" fmla="*/ 1949449 w 2512911"/>
            <a:gd name="connsiteY4" fmla="*/ 713317 h 1344516"/>
            <a:gd name="connsiteX5" fmla="*/ 2054223 w 2512911"/>
            <a:gd name="connsiteY5" fmla="*/ 835026 h 1344516"/>
            <a:gd name="connsiteX6" fmla="*/ 2439456 w 2512911"/>
            <a:gd name="connsiteY6" fmla="*/ 842434 h 1344516"/>
            <a:gd name="connsiteX7" fmla="*/ 2512911 w 2512911"/>
            <a:gd name="connsiteY7" fmla="*/ 940877 h 1344516"/>
            <a:gd name="connsiteX8" fmla="*/ 2505503 w 2512911"/>
            <a:gd name="connsiteY8" fmla="*/ 1288406 h 1344516"/>
            <a:gd name="connsiteX9" fmla="*/ 2449393 w 2512911"/>
            <a:gd name="connsiteY9" fmla="*/ 1344516 h 1344516"/>
            <a:gd name="connsiteX10" fmla="*/ 56110 w 2512911"/>
            <a:gd name="connsiteY10" fmla="*/ 1344516 h 1344516"/>
            <a:gd name="connsiteX11" fmla="*/ 0 w 2512911"/>
            <a:gd name="connsiteY11" fmla="*/ 1288406 h 1344516"/>
            <a:gd name="connsiteX12" fmla="*/ 0 w 2512911"/>
            <a:gd name="connsiteY12" fmla="*/ 82569 h 1344516"/>
            <a:gd name="connsiteX0" fmla="*/ 0 w 2512911"/>
            <a:gd name="connsiteY0" fmla="*/ 71986 h 1333933"/>
            <a:gd name="connsiteX1" fmla="*/ 56110 w 2512911"/>
            <a:gd name="connsiteY1" fmla="*/ 15876 h 1333933"/>
            <a:gd name="connsiteX2" fmla="*/ 1921932 w 2512911"/>
            <a:gd name="connsiteY2" fmla="*/ 0 h 1333933"/>
            <a:gd name="connsiteX3" fmla="*/ 1964677 w 2512911"/>
            <a:gd name="connsiteY3" fmla="*/ 44450 h 1333933"/>
            <a:gd name="connsiteX4" fmla="*/ 1949449 w 2512911"/>
            <a:gd name="connsiteY4" fmla="*/ 702734 h 1333933"/>
            <a:gd name="connsiteX5" fmla="*/ 2054223 w 2512911"/>
            <a:gd name="connsiteY5" fmla="*/ 824443 h 1333933"/>
            <a:gd name="connsiteX6" fmla="*/ 2439456 w 2512911"/>
            <a:gd name="connsiteY6" fmla="*/ 831851 h 1333933"/>
            <a:gd name="connsiteX7" fmla="*/ 2512911 w 2512911"/>
            <a:gd name="connsiteY7" fmla="*/ 930294 h 1333933"/>
            <a:gd name="connsiteX8" fmla="*/ 2505503 w 2512911"/>
            <a:gd name="connsiteY8" fmla="*/ 1277823 h 1333933"/>
            <a:gd name="connsiteX9" fmla="*/ 2449393 w 2512911"/>
            <a:gd name="connsiteY9" fmla="*/ 1333933 h 1333933"/>
            <a:gd name="connsiteX10" fmla="*/ 56110 w 2512911"/>
            <a:gd name="connsiteY10" fmla="*/ 1333933 h 1333933"/>
            <a:gd name="connsiteX11" fmla="*/ 0 w 2512911"/>
            <a:gd name="connsiteY11" fmla="*/ 1277823 h 1333933"/>
            <a:gd name="connsiteX12" fmla="*/ 0 w 2512911"/>
            <a:gd name="connsiteY12" fmla="*/ 71986 h 1333933"/>
            <a:gd name="connsiteX0" fmla="*/ 0 w 2512911"/>
            <a:gd name="connsiteY0" fmla="*/ 71986 h 1333933"/>
            <a:gd name="connsiteX1" fmla="*/ 56110 w 2512911"/>
            <a:gd name="connsiteY1" fmla="*/ 15876 h 1333933"/>
            <a:gd name="connsiteX2" fmla="*/ 1921932 w 2512911"/>
            <a:gd name="connsiteY2" fmla="*/ 0 h 1333933"/>
            <a:gd name="connsiteX3" fmla="*/ 1964677 w 2512911"/>
            <a:gd name="connsiteY3" fmla="*/ 44450 h 1333933"/>
            <a:gd name="connsiteX4" fmla="*/ 1978024 w 2512911"/>
            <a:gd name="connsiteY4" fmla="*/ 702734 h 1333933"/>
            <a:gd name="connsiteX5" fmla="*/ 2054223 w 2512911"/>
            <a:gd name="connsiteY5" fmla="*/ 824443 h 1333933"/>
            <a:gd name="connsiteX6" fmla="*/ 2439456 w 2512911"/>
            <a:gd name="connsiteY6" fmla="*/ 831851 h 1333933"/>
            <a:gd name="connsiteX7" fmla="*/ 2512911 w 2512911"/>
            <a:gd name="connsiteY7" fmla="*/ 930294 h 1333933"/>
            <a:gd name="connsiteX8" fmla="*/ 2505503 w 2512911"/>
            <a:gd name="connsiteY8" fmla="*/ 1277823 h 1333933"/>
            <a:gd name="connsiteX9" fmla="*/ 2449393 w 2512911"/>
            <a:gd name="connsiteY9" fmla="*/ 1333933 h 1333933"/>
            <a:gd name="connsiteX10" fmla="*/ 56110 w 2512911"/>
            <a:gd name="connsiteY10" fmla="*/ 1333933 h 1333933"/>
            <a:gd name="connsiteX11" fmla="*/ 0 w 2512911"/>
            <a:gd name="connsiteY11" fmla="*/ 1277823 h 1333933"/>
            <a:gd name="connsiteX12" fmla="*/ 0 w 2512911"/>
            <a:gd name="connsiteY12" fmla="*/ 71986 h 1333933"/>
            <a:gd name="connsiteX0" fmla="*/ 0 w 2512911"/>
            <a:gd name="connsiteY0" fmla="*/ 71986 h 1333933"/>
            <a:gd name="connsiteX1" fmla="*/ 56110 w 2512911"/>
            <a:gd name="connsiteY1" fmla="*/ 15876 h 1333933"/>
            <a:gd name="connsiteX2" fmla="*/ 1921932 w 2512911"/>
            <a:gd name="connsiteY2" fmla="*/ 0 h 1333933"/>
            <a:gd name="connsiteX3" fmla="*/ 1964677 w 2512911"/>
            <a:gd name="connsiteY3" fmla="*/ 44450 h 1333933"/>
            <a:gd name="connsiteX4" fmla="*/ 1978024 w 2512911"/>
            <a:gd name="connsiteY4" fmla="*/ 702734 h 1333933"/>
            <a:gd name="connsiteX5" fmla="*/ 2054223 w 2512911"/>
            <a:gd name="connsiteY5" fmla="*/ 824443 h 1333933"/>
            <a:gd name="connsiteX6" fmla="*/ 2448981 w 2512911"/>
            <a:gd name="connsiteY6" fmla="*/ 784226 h 1333933"/>
            <a:gd name="connsiteX7" fmla="*/ 2512911 w 2512911"/>
            <a:gd name="connsiteY7" fmla="*/ 930294 h 1333933"/>
            <a:gd name="connsiteX8" fmla="*/ 2505503 w 2512911"/>
            <a:gd name="connsiteY8" fmla="*/ 1277823 h 1333933"/>
            <a:gd name="connsiteX9" fmla="*/ 2449393 w 2512911"/>
            <a:gd name="connsiteY9" fmla="*/ 1333933 h 1333933"/>
            <a:gd name="connsiteX10" fmla="*/ 56110 w 2512911"/>
            <a:gd name="connsiteY10" fmla="*/ 1333933 h 1333933"/>
            <a:gd name="connsiteX11" fmla="*/ 0 w 2512911"/>
            <a:gd name="connsiteY11" fmla="*/ 1277823 h 1333933"/>
            <a:gd name="connsiteX12" fmla="*/ 0 w 2512911"/>
            <a:gd name="connsiteY12" fmla="*/ 71986 h 1333933"/>
            <a:gd name="connsiteX0" fmla="*/ 0 w 2512911"/>
            <a:gd name="connsiteY0" fmla="*/ 71986 h 1333933"/>
            <a:gd name="connsiteX1" fmla="*/ 56110 w 2512911"/>
            <a:gd name="connsiteY1" fmla="*/ 15876 h 1333933"/>
            <a:gd name="connsiteX2" fmla="*/ 1921932 w 2512911"/>
            <a:gd name="connsiteY2" fmla="*/ 0 h 1333933"/>
            <a:gd name="connsiteX3" fmla="*/ 1964677 w 2512911"/>
            <a:gd name="connsiteY3" fmla="*/ 44450 h 1333933"/>
            <a:gd name="connsiteX4" fmla="*/ 1978024 w 2512911"/>
            <a:gd name="connsiteY4" fmla="*/ 702734 h 1333933"/>
            <a:gd name="connsiteX5" fmla="*/ 2082798 w 2512911"/>
            <a:gd name="connsiteY5" fmla="*/ 776818 h 1333933"/>
            <a:gd name="connsiteX6" fmla="*/ 2448981 w 2512911"/>
            <a:gd name="connsiteY6" fmla="*/ 784226 h 1333933"/>
            <a:gd name="connsiteX7" fmla="*/ 2512911 w 2512911"/>
            <a:gd name="connsiteY7" fmla="*/ 930294 h 1333933"/>
            <a:gd name="connsiteX8" fmla="*/ 2505503 w 2512911"/>
            <a:gd name="connsiteY8" fmla="*/ 1277823 h 1333933"/>
            <a:gd name="connsiteX9" fmla="*/ 2449393 w 2512911"/>
            <a:gd name="connsiteY9" fmla="*/ 1333933 h 1333933"/>
            <a:gd name="connsiteX10" fmla="*/ 56110 w 2512911"/>
            <a:gd name="connsiteY10" fmla="*/ 1333933 h 1333933"/>
            <a:gd name="connsiteX11" fmla="*/ 0 w 2512911"/>
            <a:gd name="connsiteY11" fmla="*/ 1277823 h 1333933"/>
            <a:gd name="connsiteX12" fmla="*/ 0 w 2512911"/>
            <a:gd name="connsiteY12" fmla="*/ 71986 h 1333933"/>
            <a:gd name="connsiteX0" fmla="*/ 0 w 2505503"/>
            <a:gd name="connsiteY0" fmla="*/ 71986 h 1333933"/>
            <a:gd name="connsiteX1" fmla="*/ 56110 w 2505503"/>
            <a:gd name="connsiteY1" fmla="*/ 15876 h 1333933"/>
            <a:gd name="connsiteX2" fmla="*/ 1921932 w 2505503"/>
            <a:gd name="connsiteY2" fmla="*/ 0 h 1333933"/>
            <a:gd name="connsiteX3" fmla="*/ 1964677 w 2505503"/>
            <a:gd name="connsiteY3" fmla="*/ 44450 h 1333933"/>
            <a:gd name="connsiteX4" fmla="*/ 1978024 w 2505503"/>
            <a:gd name="connsiteY4" fmla="*/ 702734 h 1333933"/>
            <a:gd name="connsiteX5" fmla="*/ 2082798 w 2505503"/>
            <a:gd name="connsiteY5" fmla="*/ 776818 h 1333933"/>
            <a:gd name="connsiteX6" fmla="*/ 2448981 w 2505503"/>
            <a:gd name="connsiteY6" fmla="*/ 784226 h 1333933"/>
            <a:gd name="connsiteX7" fmla="*/ 2484336 w 2505503"/>
            <a:gd name="connsiteY7" fmla="*/ 930294 h 1333933"/>
            <a:gd name="connsiteX8" fmla="*/ 2505503 w 2505503"/>
            <a:gd name="connsiteY8" fmla="*/ 1277823 h 1333933"/>
            <a:gd name="connsiteX9" fmla="*/ 2449393 w 2505503"/>
            <a:gd name="connsiteY9" fmla="*/ 1333933 h 1333933"/>
            <a:gd name="connsiteX10" fmla="*/ 56110 w 2505503"/>
            <a:gd name="connsiteY10" fmla="*/ 1333933 h 1333933"/>
            <a:gd name="connsiteX11" fmla="*/ 0 w 2505503"/>
            <a:gd name="connsiteY11" fmla="*/ 1277823 h 1333933"/>
            <a:gd name="connsiteX12" fmla="*/ 0 w 2505503"/>
            <a:gd name="connsiteY12" fmla="*/ 71986 h 1333933"/>
            <a:gd name="connsiteX0" fmla="*/ 0 w 2505503"/>
            <a:gd name="connsiteY0" fmla="*/ 71986 h 1333933"/>
            <a:gd name="connsiteX1" fmla="*/ 56110 w 2505503"/>
            <a:gd name="connsiteY1" fmla="*/ 15876 h 1333933"/>
            <a:gd name="connsiteX2" fmla="*/ 1921932 w 2505503"/>
            <a:gd name="connsiteY2" fmla="*/ 0 h 1333933"/>
            <a:gd name="connsiteX3" fmla="*/ 1964677 w 2505503"/>
            <a:gd name="connsiteY3" fmla="*/ 44450 h 1333933"/>
            <a:gd name="connsiteX4" fmla="*/ 1978024 w 2505503"/>
            <a:gd name="connsiteY4" fmla="*/ 702734 h 1333933"/>
            <a:gd name="connsiteX5" fmla="*/ 2082798 w 2505503"/>
            <a:gd name="connsiteY5" fmla="*/ 776818 h 1333933"/>
            <a:gd name="connsiteX6" fmla="*/ 2448981 w 2505503"/>
            <a:gd name="connsiteY6" fmla="*/ 784226 h 1333933"/>
            <a:gd name="connsiteX7" fmla="*/ 2484336 w 2505503"/>
            <a:gd name="connsiteY7" fmla="*/ 930294 h 1333933"/>
            <a:gd name="connsiteX8" fmla="*/ 2505503 w 2505503"/>
            <a:gd name="connsiteY8" fmla="*/ 1277823 h 1333933"/>
            <a:gd name="connsiteX9" fmla="*/ 2392243 w 2505503"/>
            <a:gd name="connsiteY9" fmla="*/ 1333933 h 1333933"/>
            <a:gd name="connsiteX10" fmla="*/ 56110 w 2505503"/>
            <a:gd name="connsiteY10" fmla="*/ 1333933 h 1333933"/>
            <a:gd name="connsiteX11" fmla="*/ 0 w 2505503"/>
            <a:gd name="connsiteY11" fmla="*/ 1277823 h 1333933"/>
            <a:gd name="connsiteX12" fmla="*/ 0 w 2505503"/>
            <a:gd name="connsiteY12" fmla="*/ 71986 h 1333933"/>
            <a:gd name="connsiteX0" fmla="*/ 0 w 2490071"/>
            <a:gd name="connsiteY0" fmla="*/ 71986 h 1333933"/>
            <a:gd name="connsiteX1" fmla="*/ 56110 w 2490071"/>
            <a:gd name="connsiteY1" fmla="*/ 15876 h 1333933"/>
            <a:gd name="connsiteX2" fmla="*/ 1921932 w 2490071"/>
            <a:gd name="connsiteY2" fmla="*/ 0 h 1333933"/>
            <a:gd name="connsiteX3" fmla="*/ 1964677 w 2490071"/>
            <a:gd name="connsiteY3" fmla="*/ 44450 h 1333933"/>
            <a:gd name="connsiteX4" fmla="*/ 1978024 w 2490071"/>
            <a:gd name="connsiteY4" fmla="*/ 702734 h 1333933"/>
            <a:gd name="connsiteX5" fmla="*/ 2082798 w 2490071"/>
            <a:gd name="connsiteY5" fmla="*/ 776818 h 1333933"/>
            <a:gd name="connsiteX6" fmla="*/ 2448981 w 2490071"/>
            <a:gd name="connsiteY6" fmla="*/ 784226 h 1333933"/>
            <a:gd name="connsiteX7" fmla="*/ 2484336 w 2490071"/>
            <a:gd name="connsiteY7" fmla="*/ 930294 h 1333933"/>
            <a:gd name="connsiteX8" fmla="*/ 2438828 w 2490071"/>
            <a:gd name="connsiteY8" fmla="*/ 1287348 h 1333933"/>
            <a:gd name="connsiteX9" fmla="*/ 2392243 w 2490071"/>
            <a:gd name="connsiteY9" fmla="*/ 1333933 h 1333933"/>
            <a:gd name="connsiteX10" fmla="*/ 56110 w 2490071"/>
            <a:gd name="connsiteY10" fmla="*/ 1333933 h 1333933"/>
            <a:gd name="connsiteX11" fmla="*/ 0 w 2490071"/>
            <a:gd name="connsiteY11" fmla="*/ 1277823 h 1333933"/>
            <a:gd name="connsiteX12" fmla="*/ 0 w 2490071"/>
            <a:gd name="connsiteY12" fmla="*/ 71986 h 1333933"/>
            <a:gd name="connsiteX0" fmla="*/ 0 w 2477589"/>
            <a:gd name="connsiteY0" fmla="*/ 71986 h 1333933"/>
            <a:gd name="connsiteX1" fmla="*/ 56110 w 2477589"/>
            <a:gd name="connsiteY1" fmla="*/ 15876 h 1333933"/>
            <a:gd name="connsiteX2" fmla="*/ 1921932 w 2477589"/>
            <a:gd name="connsiteY2" fmla="*/ 0 h 1333933"/>
            <a:gd name="connsiteX3" fmla="*/ 1964677 w 2477589"/>
            <a:gd name="connsiteY3" fmla="*/ 44450 h 1333933"/>
            <a:gd name="connsiteX4" fmla="*/ 1978024 w 2477589"/>
            <a:gd name="connsiteY4" fmla="*/ 702734 h 1333933"/>
            <a:gd name="connsiteX5" fmla="*/ 2082798 w 2477589"/>
            <a:gd name="connsiteY5" fmla="*/ 776818 h 1333933"/>
            <a:gd name="connsiteX6" fmla="*/ 2448981 w 2477589"/>
            <a:gd name="connsiteY6" fmla="*/ 784226 h 1333933"/>
            <a:gd name="connsiteX7" fmla="*/ 2436711 w 2477589"/>
            <a:gd name="connsiteY7" fmla="*/ 920769 h 1333933"/>
            <a:gd name="connsiteX8" fmla="*/ 2438828 w 2477589"/>
            <a:gd name="connsiteY8" fmla="*/ 1287348 h 1333933"/>
            <a:gd name="connsiteX9" fmla="*/ 2392243 w 2477589"/>
            <a:gd name="connsiteY9" fmla="*/ 1333933 h 1333933"/>
            <a:gd name="connsiteX10" fmla="*/ 56110 w 2477589"/>
            <a:gd name="connsiteY10" fmla="*/ 1333933 h 1333933"/>
            <a:gd name="connsiteX11" fmla="*/ 0 w 2477589"/>
            <a:gd name="connsiteY11" fmla="*/ 1277823 h 1333933"/>
            <a:gd name="connsiteX12" fmla="*/ 0 w 2477589"/>
            <a:gd name="connsiteY12" fmla="*/ 71986 h 1333933"/>
            <a:gd name="connsiteX0" fmla="*/ 0 w 2486746"/>
            <a:gd name="connsiteY0" fmla="*/ 71986 h 1333933"/>
            <a:gd name="connsiteX1" fmla="*/ 56110 w 2486746"/>
            <a:gd name="connsiteY1" fmla="*/ 15876 h 1333933"/>
            <a:gd name="connsiteX2" fmla="*/ 1921932 w 2486746"/>
            <a:gd name="connsiteY2" fmla="*/ 0 h 1333933"/>
            <a:gd name="connsiteX3" fmla="*/ 1964677 w 2486746"/>
            <a:gd name="connsiteY3" fmla="*/ 44450 h 1333933"/>
            <a:gd name="connsiteX4" fmla="*/ 1978024 w 2486746"/>
            <a:gd name="connsiteY4" fmla="*/ 702734 h 1333933"/>
            <a:gd name="connsiteX5" fmla="*/ 2082798 w 2486746"/>
            <a:gd name="connsiteY5" fmla="*/ 776818 h 1333933"/>
            <a:gd name="connsiteX6" fmla="*/ 2448981 w 2486746"/>
            <a:gd name="connsiteY6" fmla="*/ 784226 h 1333933"/>
            <a:gd name="connsiteX7" fmla="*/ 2474811 w 2486746"/>
            <a:gd name="connsiteY7" fmla="*/ 920769 h 1333933"/>
            <a:gd name="connsiteX8" fmla="*/ 2438828 w 2486746"/>
            <a:gd name="connsiteY8" fmla="*/ 1287348 h 1333933"/>
            <a:gd name="connsiteX9" fmla="*/ 2392243 w 2486746"/>
            <a:gd name="connsiteY9" fmla="*/ 1333933 h 1333933"/>
            <a:gd name="connsiteX10" fmla="*/ 56110 w 2486746"/>
            <a:gd name="connsiteY10" fmla="*/ 1333933 h 1333933"/>
            <a:gd name="connsiteX11" fmla="*/ 0 w 2486746"/>
            <a:gd name="connsiteY11" fmla="*/ 1277823 h 1333933"/>
            <a:gd name="connsiteX12" fmla="*/ 0 w 2486746"/>
            <a:gd name="connsiteY12" fmla="*/ 71986 h 1333933"/>
            <a:gd name="connsiteX0" fmla="*/ 0 w 2486746"/>
            <a:gd name="connsiteY0" fmla="*/ 71986 h 1333933"/>
            <a:gd name="connsiteX1" fmla="*/ 56110 w 2486746"/>
            <a:gd name="connsiteY1" fmla="*/ 15876 h 1333933"/>
            <a:gd name="connsiteX2" fmla="*/ 1921932 w 2486746"/>
            <a:gd name="connsiteY2" fmla="*/ 0 h 1333933"/>
            <a:gd name="connsiteX3" fmla="*/ 1964677 w 2486746"/>
            <a:gd name="connsiteY3" fmla="*/ 44450 h 1333933"/>
            <a:gd name="connsiteX4" fmla="*/ 1978024 w 2486746"/>
            <a:gd name="connsiteY4" fmla="*/ 702734 h 1333933"/>
            <a:gd name="connsiteX5" fmla="*/ 2082798 w 2486746"/>
            <a:gd name="connsiteY5" fmla="*/ 776818 h 1333933"/>
            <a:gd name="connsiteX6" fmla="*/ 2448981 w 2486746"/>
            <a:gd name="connsiteY6" fmla="*/ 784226 h 1333933"/>
            <a:gd name="connsiteX7" fmla="*/ 2474811 w 2486746"/>
            <a:gd name="connsiteY7" fmla="*/ 920769 h 1333933"/>
            <a:gd name="connsiteX8" fmla="*/ 2462640 w 2486746"/>
            <a:gd name="connsiteY8" fmla="*/ 1281395 h 1333933"/>
            <a:gd name="connsiteX9" fmla="*/ 2392243 w 2486746"/>
            <a:gd name="connsiteY9" fmla="*/ 1333933 h 1333933"/>
            <a:gd name="connsiteX10" fmla="*/ 56110 w 2486746"/>
            <a:gd name="connsiteY10" fmla="*/ 1333933 h 1333933"/>
            <a:gd name="connsiteX11" fmla="*/ 0 w 2486746"/>
            <a:gd name="connsiteY11" fmla="*/ 1277823 h 1333933"/>
            <a:gd name="connsiteX12" fmla="*/ 0 w 2486746"/>
            <a:gd name="connsiteY12" fmla="*/ 71986 h 1333933"/>
            <a:gd name="connsiteX0" fmla="*/ 0 w 2474837"/>
            <a:gd name="connsiteY0" fmla="*/ 71986 h 1333933"/>
            <a:gd name="connsiteX1" fmla="*/ 56110 w 2474837"/>
            <a:gd name="connsiteY1" fmla="*/ 15876 h 1333933"/>
            <a:gd name="connsiteX2" fmla="*/ 1921932 w 2474837"/>
            <a:gd name="connsiteY2" fmla="*/ 0 h 1333933"/>
            <a:gd name="connsiteX3" fmla="*/ 1964677 w 2474837"/>
            <a:gd name="connsiteY3" fmla="*/ 44450 h 1333933"/>
            <a:gd name="connsiteX4" fmla="*/ 1978024 w 2474837"/>
            <a:gd name="connsiteY4" fmla="*/ 702734 h 1333933"/>
            <a:gd name="connsiteX5" fmla="*/ 2082798 w 2474837"/>
            <a:gd name="connsiteY5" fmla="*/ 776818 h 1333933"/>
            <a:gd name="connsiteX6" fmla="*/ 2383497 w 2474837"/>
            <a:gd name="connsiteY6" fmla="*/ 796132 h 1333933"/>
            <a:gd name="connsiteX7" fmla="*/ 2474811 w 2474837"/>
            <a:gd name="connsiteY7" fmla="*/ 920769 h 1333933"/>
            <a:gd name="connsiteX8" fmla="*/ 2462640 w 2474837"/>
            <a:gd name="connsiteY8" fmla="*/ 1281395 h 1333933"/>
            <a:gd name="connsiteX9" fmla="*/ 2392243 w 2474837"/>
            <a:gd name="connsiteY9" fmla="*/ 1333933 h 1333933"/>
            <a:gd name="connsiteX10" fmla="*/ 56110 w 2474837"/>
            <a:gd name="connsiteY10" fmla="*/ 1333933 h 1333933"/>
            <a:gd name="connsiteX11" fmla="*/ 0 w 2474837"/>
            <a:gd name="connsiteY11" fmla="*/ 1277823 h 1333933"/>
            <a:gd name="connsiteX12" fmla="*/ 0 w 2474837"/>
            <a:gd name="connsiteY12" fmla="*/ 71986 h 1333933"/>
            <a:gd name="connsiteX0" fmla="*/ 0 w 2474837"/>
            <a:gd name="connsiteY0" fmla="*/ 71986 h 1333933"/>
            <a:gd name="connsiteX1" fmla="*/ 56110 w 2474837"/>
            <a:gd name="connsiteY1" fmla="*/ 15876 h 1333933"/>
            <a:gd name="connsiteX2" fmla="*/ 1921932 w 2474837"/>
            <a:gd name="connsiteY2" fmla="*/ 0 h 1333933"/>
            <a:gd name="connsiteX3" fmla="*/ 1964677 w 2474837"/>
            <a:gd name="connsiteY3" fmla="*/ 44450 h 1333933"/>
            <a:gd name="connsiteX4" fmla="*/ 1978024 w 2474837"/>
            <a:gd name="connsiteY4" fmla="*/ 702734 h 1333933"/>
            <a:gd name="connsiteX5" fmla="*/ 2076845 w 2474837"/>
            <a:gd name="connsiteY5" fmla="*/ 806584 h 1333933"/>
            <a:gd name="connsiteX6" fmla="*/ 2383497 w 2474837"/>
            <a:gd name="connsiteY6" fmla="*/ 796132 h 1333933"/>
            <a:gd name="connsiteX7" fmla="*/ 2474811 w 2474837"/>
            <a:gd name="connsiteY7" fmla="*/ 920769 h 1333933"/>
            <a:gd name="connsiteX8" fmla="*/ 2462640 w 2474837"/>
            <a:gd name="connsiteY8" fmla="*/ 1281395 h 1333933"/>
            <a:gd name="connsiteX9" fmla="*/ 2392243 w 2474837"/>
            <a:gd name="connsiteY9" fmla="*/ 1333933 h 1333933"/>
            <a:gd name="connsiteX10" fmla="*/ 56110 w 2474837"/>
            <a:gd name="connsiteY10" fmla="*/ 1333933 h 1333933"/>
            <a:gd name="connsiteX11" fmla="*/ 0 w 2474837"/>
            <a:gd name="connsiteY11" fmla="*/ 1277823 h 1333933"/>
            <a:gd name="connsiteX12" fmla="*/ 0 w 2474837"/>
            <a:gd name="connsiteY12" fmla="*/ 71986 h 1333933"/>
            <a:gd name="connsiteX0" fmla="*/ 0 w 2474837"/>
            <a:gd name="connsiteY0" fmla="*/ 71986 h 1333933"/>
            <a:gd name="connsiteX1" fmla="*/ 56110 w 2474837"/>
            <a:gd name="connsiteY1" fmla="*/ 15876 h 1333933"/>
            <a:gd name="connsiteX2" fmla="*/ 1921932 w 2474837"/>
            <a:gd name="connsiteY2" fmla="*/ 0 h 1333933"/>
            <a:gd name="connsiteX3" fmla="*/ 1964677 w 2474837"/>
            <a:gd name="connsiteY3" fmla="*/ 44450 h 1333933"/>
            <a:gd name="connsiteX4" fmla="*/ 1978024 w 2474837"/>
            <a:gd name="connsiteY4" fmla="*/ 702734 h 1333933"/>
            <a:gd name="connsiteX5" fmla="*/ 2082798 w 2474837"/>
            <a:gd name="connsiteY5" fmla="*/ 788724 h 1333933"/>
            <a:gd name="connsiteX6" fmla="*/ 2383497 w 2474837"/>
            <a:gd name="connsiteY6" fmla="*/ 796132 h 1333933"/>
            <a:gd name="connsiteX7" fmla="*/ 2474811 w 2474837"/>
            <a:gd name="connsiteY7" fmla="*/ 920769 h 1333933"/>
            <a:gd name="connsiteX8" fmla="*/ 2462640 w 2474837"/>
            <a:gd name="connsiteY8" fmla="*/ 1281395 h 1333933"/>
            <a:gd name="connsiteX9" fmla="*/ 2392243 w 2474837"/>
            <a:gd name="connsiteY9" fmla="*/ 1333933 h 1333933"/>
            <a:gd name="connsiteX10" fmla="*/ 56110 w 2474837"/>
            <a:gd name="connsiteY10" fmla="*/ 1333933 h 1333933"/>
            <a:gd name="connsiteX11" fmla="*/ 0 w 2474837"/>
            <a:gd name="connsiteY11" fmla="*/ 1277823 h 1333933"/>
            <a:gd name="connsiteX12" fmla="*/ 0 w 2474837"/>
            <a:gd name="connsiteY12" fmla="*/ 71986 h 1333933"/>
            <a:gd name="connsiteX0" fmla="*/ 0 w 2474837"/>
            <a:gd name="connsiteY0" fmla="*/ 71986 h 1333933"/>
            <a:gd name="connsiteX1" fmla="*/ 56110 w 2474837"/>
            <a:gd name="connsiteY1" fmla="*/ 15876 h 1333933"/>
            <a:gd name="connsiteX2" fmla="*/ 1921932 w 2474837"/>
            <a:gd name="connsiteY2" fmla="*/ 0 h 1333933"/>
            <a:gd name="connsiteX3" fmla="*/ 1964677 w 2474837"/>
            <a:gd name="connsiteY3" fmla="*/ 44450 h 1333933"/>
            <a:gd name="connsiteX4" fmla="*/ 1978024 w 2474837"/>
            <a:gd name="connsiteY4" fmla="*/ 702734 h 1333933"/>
            <a:gd name="connsiteX5" fmla="*/ 2047079 w 2474837"/>
            <a:gd name="connsiteY5" fmla="*/ 782771 h 1333933"/>
            <a:gd name="connsiteX6" fmla="*/ 2383497 w 2474837"/>
            <a:gd name="connsiteY6" fmla="*/ 796132 h 1333933"/>
            <a:gd name="connsiteX7" fmla="*/ 2474811 w 2474837"/>
            <a:gd name="connsiteY7" fmla="*/ 920769 h 1333933"/>
            <a:gd name="connsiteX8" fmla="*/ 2462640 w 2474837"/>
            <a:gd name="connsiteY8" fmla="*/ 1281395 h 1333933"/>
            <a:gd name="connsiteX9" fmla="*/ 2392243 w 2474837"/>
            <a:gd name="connsiteY9" fmla="*/ 1333933 h 1333933"/>
            <a:gd name="connsiteX10" fmla="*/ 56110 w 2474837"/>
            <a:gd name="connsiteY10" fmla="*/ 1333933 h 1333933"/>
            <a:gd name="connsiteX11" fmla="*/ 0 w 2474837"/>
            <a:gd name="connsiteY11" fmla="*/ 1277823 h 1333933"/>
            <a:gd name="connsiteX12" fmla="*/ 0 w 2474837"/>
            <a:gd name="connsiteY12" fmla="*/ 71986 h 1333933"/>
            <a:gd name="connsiteX0" fmla="*/ 0 w 2474837"/>
            <a:gd name="connsiteY0" fmla="*/ 71986 h 1333933"/>
            <a:gd name="connsiteX1" fmla="*/ 56110 w 2474837"/>
            <a:gd name="connsiteY1" fmla="*/ 15876 h 1333933"/>
            <a:gd name="connsiteX2" fmla="*/ 1921932 w 2474837"/>
            <a:gd name="connsiteY2" fmla="*/ 0 h 1333933"/>
            <a:gd name="connsiteX3" fmla="*/ 1970631 w 2474837"/>
            <a:gd name="connsiteY3" fmla="*/ 74216 h 1333933"/>
            <a:gd name="connsiteX4" fmla="*/ 1978024 w 2474837"/>
            <a:gd name="connsiteY4" fmla="*/ 702734 h 1333933"/>
            <a:gd name="connsiteX5" fmla="*/ 2047079 w 2474837"/>
            <a:gd name="connsiteY5" fmla="*/ 782771 h 1333933"/>
            <a:gd name="connsiteX6" fmla="*/ 2383497 w 2474837"/>
            <a:gd name="connsiteY6" fmla="*/ 796132 h 1333933"/>
            <a:gd name="connsiteX7" fmla="*/ 2474811 w 2474837"/>
            <a:gd name="connsiteY7" fmla="*/ 920769 h 1333933"/>
            <a:gd name="connsiteX8" fmla="*/ 2462640 w 2474837"/>
            <a:gd name="connsiteY8" fmla="*/ 1281395 h 1333933"/>
            <a:gd name="connsiteX9" fmla="*/ 2392243 w 2474837"/>
            <a:gd name="connsiteY9" fmla="*/ 1333933 h 1333933"/>
            <a:gd name="connsiteX10" fmla="*/ 56110 w 2474837"/>
            <a:gd name="connsiteY10" fmla="*/ 1333933 h 1333933"/>
            <a:gd name="connsiteX11" fmla="*/ 0 w 2474837"/>
            <a:gd name="connsiteY11" fmla="*/ 1277823 h 1333933"/>
            <a:gd name="connsiteX12" fmla="*/ 0 w 2474837"/>
            <a:gd name="connsiteY12" fmla="*/ 71986 h 1333933"/>
            <a:gd name="connsiteX0" fmla="*/ 0 w 2474837"/>
            <a:gd name="connsiteY0" fmla="*/ 71986 h 1333933"/>
            <a:gd name="connsiteX1" fmla="*/ 56110 w 2474837"/>
            <a:gd name="connsiteY1" fmla="*/ 15876 h 1333933"/>
            <a:gd name="connsiteX2" fmla="*/ 1886213 w 2474837"/>
            <a:gd name="connsiteY2" fmla="*/ 0 h 1333933"/>
            <a:gd name="connsiteX3" fmla="*/ 1970631 w 2474837"/>
            <a:gd name="connsiteY3" fmla="*/ 74216 h 1333933"/>
            <a:gd name="connsiteX4" fmla="*/ 1978024 w 2474837"/>
            <a:gd name="connsiteY4" fmla="*/ 702734 h 1333933"/>
            <a:gd name="connsiteX5" fmla="*/ 2047079 w 2474837"/>
            <a:gd name="connsiteY5" fmla="*/ 782771 h 1333933"/>
            <a:gd name="connsiteX6" fmla="*/ 2383497 w 2474837"/>
            <a:gd name="connsiteY6" fmla="*/ 796132 h 1333933"/>
            <a:gd name="connsiteX7" fmla="*/ 2474811 w 2474837"/>
            <a:gd name="connsiteY7" fmla="*/ 920769 h 1333933"/>
            <a:gd name="connsiteX8" fmla="*/ 2462640 w 2474837"/>
            <a:gd name="connsiteY8" fmla="*/ 1281395 h 1333933"/>
            <a:gd name="connsiteX9" fmla="*/ 2392243 w 2474837"/>
            <a:gd name="connsiteY9" fmla="*/ 1333933 h 1333933"/>
            <a:gd name="connsiteX10" fmla="*/ 56110 w 2474837"/>
            <a:gd name="connsiteY10" fmla="*/ 1333933 h 1333933"/>
            <a:gd name="connsiteX11" fmla="*/ 0 w 2474837"/>
            <a:gd name="connsiteY11" fmla="*/ 1277823 h 1333933"/>
            <a:gd name="connsiteX12" fmla="*/ 0 w 2474837"/>
            <a:gd name="connsiteY12" fmla="*/ 71986 h 1333933"/>
            <a:gd name="connsiteX0" fmla="*/ 0 w 2474988"/>
            <a:gd name="connsiteY0" fmla="*/ 71986 h 1333933"/>
            <a:gd name="connsiteX1" fmla="*/ 56110 w 2474988"/>
            <a:gd name="connsiteY1" fmla="*/ 15876 h 1333933"/>
            <a:gd name="connsiteX2" fmla="*/ 1886213 w 2474988"/>
            <a:gd name="connsiteY2" fmla="*/ 0 h 1333933"/>
            <a:gd name="connsiteX3" fmla="*/ 1970631 w 2474988"/>
            <a:gd name="connsiteY3" fmla="*/ 74216 h 1333933"/>
            <a:gd name="connsiteX4" fmla="*/ 1978024 w 2474988"/>
            <a:gd name="connsiteY4" fmla="*/ 702734 h 1333933"/>
            <a:gd name="connsiteX5" fmla="*/ 2047079 w 2474988"/>
            <a:gd name="connsiteY5" fmla="*/ 782771 h 1333933"/>
            <a:gd name="connsiteX6" fmla="*/ 2383497 w 2474988"/>
            <a:gd name="connsiteY6" fmla="*/ 796132 h 1333933"/>
            <a:gd name="connsiteX7" fmla="*/ 2474811 w 2474988"/>
            <a:gd name="connsiteY7" fmla="*/ 920769 h 1333933"/>
            <a:gd name="connsiteX8" fmla="*/ 2474546 w 2474988"/>
            <a:gd name="connsiteY8" fmla="*/ 1263536 h 1333933"/>
            <a:gd name="connsiteX9" fmla="*/ 2392243 w 2474988"/>
            <a:gd name="connsiteY9" fmla="*/ 1333933 h 1333933"/>
            <a:gd name="connsiteX10" fmla="*/ 56110 w 2474988"/>
            <a:gd name="connsiteY10" fmla="*/ 1333933 h 1333933"/>
            <a:gd name="connsiteX11" fmla="*/ 0 w 2474988"/>
            <a:gd name="connsiteY11" fmla="*/ 1277823 h 1333933"/>
            <a:gd name="connsiteX12" fmla="*/ 0 w 2474988"/>
            <a:gd name="connsiteY12" fmla="*/ 71986 h 1333933"/>
            <a:gd name="connsiteX0" fmla="*/ 0 w 2474988"/>
            <a:gd name="connsiteY0" fmla="*/ 71986 h 1333933"/>
            <a:gd name="connsiteX1" fmla="*/ 56110 w 2474988"/>
            <a:gd name="connsiteY1" fmla="*/ 15876 h 1333933"/>
            <a:gd name="connsiteX2" fmla="*/ 1886213 w 2474988"/>
            <a:gd name="connsiteY2" fmla="*/ 0 h 1333933"/>
            <a:gd name="connsiteX3" fmla="*/ 1970631 w 2474988"/>
            <a:gd name="connsiteY3" fmla="*/ 74216 h 1333933"/>
            <a:gd name="connsiteX4" fmla="*/ 1978024 w 2474988"/>
            <a:gd name="connsiteY4" fmla="*/ 702734 h 1333933"/>
            <a:gd name="connsiteX5" fmla="*/ 2064938 w 2474988"/>
            <a:gd name="connsiteY5" fmla="*/ 812537 h 1333933"/>
            <a:gd name="connsiteX6" fmla="*/ 2383497 w 2474988"/>
            <a:gd name="connsiteY6" fmla="*/ 796132 h 1333933"/>
            <a:gd name="connsiteX7" fmla="*/ 2474811 w 2474988"/>
            <a:gd name="connsiteY7" fmla="*/ 920769 h 1333933"/>
            <a:gd name="connsiteX8" fmla="*/ 2474546 w 2474988"/>
            <a:gd name="connsiteY8" fmla="*/ 1263536 h 1333933"/>
            <a:gd name="connsiteX9" fmla="*/ 2392243 w 2474988"/>
            <a:gd name="connsiteY9" fmla="*/ 1333933 h 1333933"/>
            <a:gd name="connsiteX10" fmla="*/ 56110 w 2474988"/>
            <a:gd name="connsiteY10" fmla="*/ 1333933 h 1333933"/>
            <a:gd name="connsiteX11" fmla="*/ 0 w 2474988"/>
            <a:gd name="connsiteY11" fmla="*/ 1277823 h 1333933"/>
            <a:gd name="connsiteX12" fmla="*/ 0 w 2474988"/>
            <a:gd name="connsiteY12" fmla="*/ 71986 h 1333933"/>
            <a:gd name="connsiteX0" fmla="*/ 0 w 2474988"/>
            <a:gd name="connsiteY0" fmla="*/ 71986 h 1333933"/>
            <a:gd name="connsiteX1" fmla="*/ 56110 w 2474988"/>
            <a:gd name="connsiteY1" fmla="*/ 15876 h 1333933"/>
            <a:gd name="connsiteX2" fmla="*/ 1886213 w 2474988"/>
            <a:gd name="connsiteY2" fmla="*/ 0 h 1333933"/>
            <a:gd name="connsiteX3" fmla="*/ 1970631 w 2474988"/>
            <a:gd name="connsiteY3" fmla="*/ 74216 h 1333933"/>
            <a:gd name="connsiteX4" fmla="*/ 1978024 w 2474988"/>
            <a:gd name="connsiteY4" fmla="*/ 702734 h 1333933"/>
            <a:gd name="connsiteX5" fmla="*/ 2064938 w 2474988"/>
            <a:gd name="connsiteY5" fmla="*/ 812537 h 1333933"/>
            <a:gd name="connsiteX6" fmla="*/ 2395403 w 2474988"/>
            <a:gd name="connsiteY6" fmla="*/ 819945 h 1333933"/>
            <a:gd name="connsiteX7" fmla="*/ 2474811 w 2474988"/>
            <a:gd name="connsiteY7" fmla="*/ 920769 h 1333933"/>
            <a:gd name="connsiteX8" fmla="*/ 2474546 w 2474988"/>
            <a:gd name="connsiteY8" fmla="*/ 1263536 h 1333933"/>
            <a:gd name="connsiteX9" fmla="*/ 2392243 w 2474988"/>
            <a:gd name="connsiteY9" fmla="*/ 1333933 h 1333933"/>
            <a:gd name="connsiteX10" fmla="*/ 56110 w 2474988"/>
            <a:gd name="connsiteY10" fmla="*/ 1333933 h 1333933"/>
            <a:gd name="connsiteX11" fmla="*/ 0 w 2474988"/>
            <a:gd name="connsiteY11" fmla="*/ 1277823 h 1333933"/>
            <a:gd name="connsiteX12" fmla="*/ 0 w 2474988"/>
            <a:gd name="connsiteY12" fmla="*/ 71986 h 1333933"/>
            <a:gd name="connsiteX0" fmla="*/ 0 w 2474988"/>
            <a:gd name="connsiteY0" fmla="*/ 71986 h 1333933"/>
            <a:gd name="connsiteX1" fmla="*/ 56110 w 2474988"/>
            <a:gd name="connsiteY1" fmla="*/ 15876 h 1333933"/>
            <a:gd name="connsiteX2" fmla="*/ 1910025 w 2474988"/>
            <a:gd name="connsiteY2" fmla="*/ 0 h 1333933"/>
            <a:gd name="connsiteX3" fmla="*/ 1970631 w 2474988"/>
            <a:gd name="connsiteY3" fmla="*/ 74216 h 1333933"/>
            <a:gd name="connsiteX4" fmla="*/ 1978024 w 2474988"/>
            <a:gd name="connsiteY4" fmla="*/ 702734 h 1333933"/>
            <a:gd name="connsiteX5" fmla="*/ 2064938 w 2474988"/>
            <a:gd name="connsiteY5" fmla="*/ 812537 h 1333933"/>
            <a:gd name="connsiteX6" fmla="*/ 2395403 w 2474988"/>
            <a:gd name="connsiteY6" fmla="*/ 819945 h 1333933"/>
            <a:gd name="connsiteX7" fmla="*/ 2474811 w 2474988"/>
            <a:gd name="connsiteY7" fmla="*/ 920769 h 1333933"/>
            <a:gd name="connsiteX8" fmla="*/ 2474546 w 2474988"/>
            <a:gd name="connsiteY8" fmla="*/ 1263536 h 1333933"/>
            <a:gd name="connsiteX9" fmla="*/ 2392243 w 2474988"/>
            <a:gd name="connsiteY9" fmla="*/ 1333933 h 1333933"/>
            <a:gd name="connsiteX10" fmla="*/ 56110 w 2474988"/>
            <a:gd name="connsiteY10" fmla="*/ 1333933 h 1333933"/>
            <a:gd name="connsiteX11" fmla="*/ 0 w 2474988"/>
            <a:gd name="connsiteY11" fmla="*/ 1277823 h 1333933"/>
            <a:gd name="connsiteX12" fmla="*/ 0 w 2474988"/>
            <a:gd name="connsiteY12" fmla="*/ 71986 h 1333933"/>
            <a:gd name="connsiteX0" fmla="*/ 0 w 2474988"/>
            <a:gd name="connsiteY0" fmla="*/ 71986 h 1333933"/>
            <a:gd name="connsiteX1" fmla="*/ 56110 w 2474988"/>
            <a:gd name="connsiteY1" fmla="*/ 15876 h 1333933"/>
            <a:gd name="connsiteX2" fmla="*/ 1910025 w 2474988"/>
            <a:gd name="connsiteY2" fmla="*/ 0 h 1333933"/>
            <a:gd name="connsiteX3" fmla="*/ 1970631 w 2474988"/>
            <a:gd name="connsiteY3" fmla="*/ 56357 h 1333933"/>
            <a:gd name="connsiteX4" fmla="*/ 1978024 w 2474988"/>
            <a:gd name="connsiteY4" fmla="*/ 702734 h 1333933"/>
            <a:gd name="connsiteX5" fmla="*/ 2064938 w 2474988"/>
            <a:gd name="connsiteY5" fmla="*/ 812537 h 1333933"/>
            <a:gd name="connsiteX6" fmla="*/ 2395403 w 2474988"/>
            <a:gd name="connsiteY6" fmla="*/ 819945 h 1333933"/>
            <a:gd name="connsiteX7" fmla="*/ 2474811 w 2474988"/>
            <a:gd name="connsiteY7" fmla="*/ 920769 h 1333933"/>
            <a:gd name="connsiteX8" fmla="*/ 2474546 w 2474988"/>
            <a:gd name="connsiteY8" fmla="*/ 1263536 h 1333933"/>
            <a:gd name="connsiteX9" fmla="*/ 2392243 w 2474988"/>
            <a:gd name="connsiteY9" fmla="*/ 1333933 h 1333933"/>
            <a:gd name="connsiteX10" fmla="*/ 56110 w 2474988"/>
            <a:gd name="connsiteY10" fmla="*/ 1333933 h 1333933"/>
            <a:gd name="connsiteX11" fmla="*/ 0 w 2474988"/>
            <a:gd name="connsiteY11" fmla="*/ 1277823 h 1333933"/>
            <a:gd name="connsiteX12" fmla="*/ 0 w 2474988"/>
            <a:gd name="connsiteY12" fmla="*/ 71986 h 1333933"/>
            <a:gd name="connsiteX0" fmla="*/ 0 w 2474988"/>
            <a:gd name="connsiteY0" fmla="*/ 71986 h 1333933"/>
            <a:gd name="connsiteX1" fmla="*/ 56110 w 2474988"/>
            <a:gd name="connsiteY1" fmla="*/ 15876 h 1333933"/>
            <a:gd name="connsiteX2" fmla="*/ 1910025 w 2474988"/>
            <a:gd name="connsiteY2" fmla="*/ 0 h 1333933"/>
            <a:gd name="connsiteX3" fmla="*/ 1970631 w 2474988"/>
            <a:gd name="connsiteY3" fmla="*/ 56357 h 1333933"/>
            <a:gd name="connsiteX4" fmla="*/ 1978024 w 2474988"/>
            <a:gd name="connsiteY4" fmla="*/ 702734 h 1333933"/>
            <a:gd name="connsiteX5" fmla="*/ 2064938 w 2474988"/>
            <a:gd name="connsiteY5" fmla="*/ 812537 h 1333933"/>
            <a:gd name="connsiteX6" fmla="*/ 2389450 w 2474988"/>
            <a:gd name="connsiteY6" fmla="*/ 772320 h 1333933"/>
            <a:gd name="connsiteX7" fmla="*/ 2474811 w 2474988"/>
            <a:gd name="connsiteY7" fmla="*/ 920769 h 1333933"/>
            <a:gd name="connsiteX8" fmla="*/ 2474546 w 2474988"/>
            <a:gd name="connsiteY8" fmla="*/ 1263536 h 1333933"/>
            <a:gd name="connsiteX9" fmla="*/ 2392243 w 2474988"/>
            <a:gd name="connsiteY9" fmla="*/ 1333933 h 1333933"/>
            <a:gd name="connsiteX10" fmla="*/ 56110 w 2474988"/>
            <a:gd name="connsiteY10" fmla="*/ 1333933 h 1333933"/>
            <a:gd name="connsiteX11" fmla="*/ 0 w 2474988"/>
            <a:gd name="connsiteY11" fmla="*/ 1277823 h 1333933"/>
            <a:gd name="connsiteX12" fmla="*/ 0 w 2474988"/>
            <a:gd name="connsiteY12" fmla="*/ 71986 h 1333933"/>
            <a:gd name="connsiteX0" fmla="*/ 0 w 2474988"/>
            <a:gd name="connsiteY0" fmla="*/ 71986 h 1333933"/>
            <a:gd name="connsiteX1" fmla="*/ 56110 w 2474988"/>
            <a:gd name="connsiteY1" fmla="*/ 15876 h 1333933"/>
            <a:gd name="connsiteX2" fmla="*/ 1910025 w 2474988"/>
            <a:gd name="connsiteY2" fmla="*/ 0 h 1333933"/>
            <a:gd name="connsiteX3" fmla="*/ 1970631 w 2474988"/>
            <a:gd name="connsiteY3" fmla="*/ 56357 h 1333933"/>
            <a:gd name="connsiteX4" fmla="*/ 1978024 w 2474988"/>
            <a:gd name="connsiteY4" fmla="*/ 702734 h 1333933"/>
            <a:gd name="connsiteX5" fmla="*/ 2088751 w 2474988"/>
            <a:gd name="connsiteY5" fmla="*/ 788724 h 1333933"/>
            <a:gd name="connsiteX6" fmla="*/ 2389450 w 2474988"/>
            <a:gd name="connsiteY6" fmla="*/ 772320 h 1333933"/>
            <a:gd name="connsiteX7" fmla="*/ 2474811 w 2474988"/>
            <a:gd name="connsiteY7" fmla="*/ 920769 h 1333933"/>
            <a:gd name="connsiteX8" fmla="*/ 2474546 w 2474988"/>
            <a:gd name="connsiteY8" fmla="*/ 1263536 h 1333933"/>
            <a:gd name="connsiteX9" fmla="*/ 2392243 w 2474988"/>
            <a:gd name="connsiteY9" fmla="*/ 1333933 h 1333933"/>
            <a:gd name="connsiteX10" fmla="*/ 56110 w 2474988"/>
            <a:gd name="connsiteY10" fmla="*/ 1333933 h 1333933"/>
            <a:gd name="connsiteX11" fmla="*/ 0 w 2474988"/>
            <a:gd name="connsiteY11" fmla="*/ 1277823 h 1333933"/>
            <a:gd name="connsiteX12" fmla="*/ 0 w 2474988"/>
            <a:gd name="connsiteY12" fmla="*/ 71986 h 1333933"/>
            <a:gd name="connsiteX0" fmla="*/ 0 w 2474988"/>
            <a:gd name="connsiteY0" fmla="*/ 71986 h 1333933"/>
            <a:gd name="connsiteX1" fmla="*/ 56110 w 2474988"/>
            <a:gd name="connsiteY1" fmla="*/ 15876 h 1333933"/>
            <a:gd name="connsiteX2" fmla="*/ 1910025 w 2474988"/>
            <a:gd name="connsiteY2" fmla="*/ 0 h 1333933"/>
            <a:gd name="connsiteX3" fmla="*/ 1970631 w 2474988"/>
            <a:gd name="connsiteY3" fmla="*/ 56357 h 1333933"/>
            <a:gd name="connsiteX4" fmla="*/ 1978024 w 2474988"/>
            <a:gd name="connsiteY4" fmla="*/ 702734 h 1333933"/>
            <a:gd name="connsiteX5" fmla="*/ 2088751 w 2474988"/>
            <a:gd name="connsiteY5" fmla="*/ 788724 h 1333933"/>
            <a:gd name="connsiteX6" fmla="*/ 2407309 w 2474988"/>
            <a:gd name="connsiteY6" fmla="*/ 772320 h 1333933"/>
            <a:gd name="connsiteX7" fmla="*/ 2474811 w 2474988"/>
            <a:gd name="connsiteY7" fmla="*/ 920769 h 1333933"/>
            <a:gd name="connsiteX8" fmla="*/ 2474546 w 2474988"/>
            <a:gd name="connsiteY8" fmla="*/ 1263536 h 1333933"/>
            <a:gd name="connsiteX9" fmla="*/ 2392243 w 2474988"/>
            <a:gd name="connsiteY9" fmla="*/ 1333933 h 1333933"/>
            <a:gd name="connsiteX10" fmla="*/ 56110 w 2474988"/>
            <a:gd name="connsiteY10" fmla="*/ 1333933 h 1333933"/>
            <a:gd name="connsiteX11" fmla="*/ 0 w 2474988"/>
            <a:gd name="connsiteY11" fmla="*/ 1277823 h 1333933"/>
            <a:gd name="connsiteX12" fmla="*/ 0 w 2474988"/>
            <a:gd name="connsiteY12" fmla="*/ 71986 h 1333933"/>
            <a:gd name="connsiteX0" fmla="*/ 0 w 2480810"/>
            <a:gd name="connsiteY0" fmla="*/ 71986 h 1333933"/>
            <a:gd name="connsiteX1" fmla="*/ 56110 w 2480810"/>
            <a:gd name="connsiteY1" fmla="*/ 15876 h 1333933"/>
            <a:gd name="connsiteX2" fmla="*/ 1910025 w 2480810"/>
            <a:gd name="connsiteY2" fmla="*/ 0 h 1333933"/>
            <a:gd name="connsiteX3" fmla="*/ 1970631 w 2480810"/>
            <a:gd name="connsiteY3" fmla="*/ 56357 h 1333933"/>
            <a:gd name="connsiteX4" fmla="*/ 1978024 w 2480810"/>
            <a:gd name="connsiteY4" fmla="*/ 702734 h 1333933"/>
            <a:gd name="connsiteX5" fmla="*/ 2088751 w 2480810"/>
            <a:gd name="connsiteY5" fmla="*/ 788724 h 1333933"/>
            <a:gd name="connsiteX6" fmla="*/ 2407309 w 2480810"/>
            <a:gd name="connsiteY6" fmla="*/ 772320 h 1333933"/>
            <a:gd name="connsiteX7" fmla="*/ 2480764 w 2480810"/>
            <a:gd name="connsiteY7" fmla="*/ 873144 h 1333933"/>
            <a:gd name="connsiteX8" fmla="*/ 2474546 w 2480810"/>
            <a:gd name="connsiteY8" fmla="*/ 1263536 h 1333933"/>
            <a:gd name="connsiteX9" fmla="*/ 2392243 w 2480810"/>
            <a:gd name="connsiteY9" fmla="*/ 1333933 h 1333933"/>
            <a:gd name="connsiteX10" fmla="*/ 56110 w 2480810"/>
            <a:gd name="connsiteY10" fmla="*/ 1333933 h 1333933"/>
            <a:gd name="connsiteX11" fmla="*/ 0 w 2480810"/>
            <a:gd name="connsiteY11" fmla="*/ 1277823 h 1333933"/>
            <a:gd name="connsiteX12" fmla="*/ 0 w 2480810"/>
            <a:gd name="connsiteY12" fmla="*/ 71986 h 1333933"/>
            <a:gd name="connsiteX0" fmla="*/ 0 w 2480810"/>
            <a:gd name="connsiteY0" fmla="*/ 71986 h 1333933"/>
            <a:gd name="connsiteX1" fmla="*/ 56110 w 2480810"/>
            <a:gd name="connsiteY1" fmla="*/ 15876 h 1333933"/>
            <a:gd name="connsiteX2" fmla="*/ 1910025 w 2480810"/>
            <a:gd name="connsiteY2" fmla="*/ 0 h 1333933"/>
            <a:gd name="connsiteX3" fmla="*/ 1970631 w 2480810"/>
            <a:gd name="connsiteY3" fmla="*/ 56357 h 1333933"/>
            <a:gd name="connsiteX4" fmla="*/ 1978024 w 2480810"/>
            <a:gd name="connsiteY4" fmla="*/ 702734 h 1333933"/>
            <a:gd name="connsiteX5" fmla="*/ 2100657 w 2480810"/>
            <a:gd name="connsiteY5" fmla="*/ 764912 h 1333933"/>
            <a:gd name="connsiteX6" fmla="*/ 2407309 w 2480810"/>
            <a:gd name="connsiteY6" fmla="*/ 772320 h 1333933"/>
            <a:gd name="connsiteX7" fmla="*/ 2480764 w 2480810"/>
            <a:gd name="connsiteY7" fmla="*/ 873144 h 1333933"/>
            <a:gd name="connsiteX8" fmla="*/ 2474546 w 2480810"/>
            <a:gd name="connsiteY8" fmla="*/ 1263536 h 1333933"/>
            <a:gd name="connsiteX9" fmla="*/ 2392243 w 2480810"/>
            <a:gd name="connsiteY9" fmla="*/ 1333933 h 1333933"/>
            <a:gd name="connsiteX10" fmla="*/ 56110 w 2480810"/>
            <a:gd name="connsiteY10" fmla="*/ 1333933 h 1333933"/>
            <a:gd name="connsiteX11" fmla="*/ 0 w 2480810"/>
            <a:gd name="connsiteY11" fmla="*/ 1277823 h 1333933"/>
            <a:gd name="connsiteX12" fmla="*/ 0 w 2480810"/>
            <a:gd name="connsiteY12" fmla="*/ 71986 h 1333933"/>
            <a:gd name="connsiteX0" fmla="*/ 0 w 2480810"/>
            <a:gd name="connsiteY0" fmla="*/ 71986 h 1333933"/>
            <a:gd name="connsiteX1" fmla="*/ 56110 w 2480810"/>
            <a:gd name="connsiteY1" fmla="*/ 15876 h 1333933"/>
            <a:gd name="connsiteX2" fmla="*/ 1910025 w 2480810"/>
            <a:gd name="connsiteY2" fmla="*/ 0 h 1333933"/>
            <a:gd name="connsiteX3" fmla="*/ 1970631 w 2480810"/>
            <a:gd name="connsiteY3" fmla="*/ 56357 h 1333933"/>
            <a:gd name="connsiteX4" fmla="*/ 1978024 w 2480810"/>
            <a:gd name="connsiteY4" fmla="*/ 702734 h 1333933"/>
            <a:gd name="connsiteX5" fmla="*/ 2070891 w 2480810"/>
            <a:gd name="connsiteY5" fmla="*/ 764912 h 1333933"/>
            <a:gd name="connsiteX6" fmla="*/ 2407309 w 2480810"/>
            <a:gd name="connsiteY6" fmla="*/ 772320 h 1333933"/>
            <a:gd name="connsiteX7" fmla="*/ 2480764 w 2480810"/>
            <a:gd name="connsiteY7" fmla="*/ 873144 h 1333933"/>
            <a:gd name="connsiteX8" fmla="*/ 2474546 w 2480810"/>
            <a:gd name="connsiteY8" fmla="*/ 1263536 h 1333933"/>
            <a:gd name="connsiteX9" fmla="*/ 2392243 w 2480810"/>
            <a:gd name="connsiteY9" fmla="*/ 1333933 h 1333933"/>
            <a:gd name="connsiteX10" fmla="*/ 56110 w 2480810"/>
            <a:gd name="connsiteY10" fmla="*/ 1333933 h 1333933"/>
            <a:gd name="connsiteX11" fmla="*/ 0 w 2480810"/>
            <a:gd name="connsiteY11" fmla="*/ 1277823 h 1333933"/>
            <a:gd name="connsiteX12" fmla="*/ 0 w 2480810"/>
            <a:gd name="connsiteY12" fmla="*/ 71986 h 1333933"/>
            <a:gd name="connsiteX0" fmla="*/ 0 w 2480810"/>
            <a:gd name="connsiteY0" fmla="*/ 71986 h 1333933"/>
            <a:gd name="connsiteX1" fmla="*/ 56110 w 2480810"/>
            <a:gd name="connsiteY1" fmla="*/ 15876 h 1333933"/>
            <a:gd name="connsiteX2" fmla="*/ 1910025 w 2480810"/>
            <a:gd name="connsiteY2" fmla="*/ 0 h 1333933"/>
            <a:gd name="connsiteX3" fmla="*/ 1970631 w 2480810"/>
            <a:gd name="connsiteY3" fmla="*/ 56357 h 1333933"/>
            <a:gd name="connsiteX4" fmla="*/ 1978024 w 2480810"/>
            <a:gd name="connsiteY4" fmla="*/ 702734 h 1333933"/>
            <a:gd name="connsiteX5" fmla="*/ 2041126 w 2480810"/>
            <a:gd name="connsiteY5" fmla="*/ 764912 h 1333933"/>
            <a:gd name="connsiteX6" fmla="*/ 2407309 w 2480810"/>
            <a:gd name="connsiteY6" fmla="*/ 772320 h 1333933"/>
            <a:gd name="connsiteX7" fmla="*/ 2480764 w 2480810"/>
            <a:gd name="connsiteY7" fmla="*/ 873144 h 1333933"/>
            <a:gd name="connsiteX8" fmla="*/ 2474546 w 2480810"/>
            <a:gd name="connsiteY8" fmla="*/ 1263536 h 1333933"/>
            <a:gd name="connsiteX9" fmla="*/ 2392243 w 2480810"/>
            <a:gd name="connsiteY9" fmla="*/ 1333933 h 1333933"/>
            <a:gd name="connsiteX10" fmla="*/ 56110 w 2480810"/>
            <a:gd name="connsiteY10" fmla="*/ 1333933 h 1333933"/>
            <a:gd name="connsiteX11" fmla="*/ 0 w 2480810"/>
            <a:gd name="connsiteY11" fmla="*/ 1277823 h 1333933"/>
            <a:gd name="connsiteX12" fmla="*/ 0 w 2480810"/>
            <a:gd name="connsiteY12" fmla="*/ 71986 h 1333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480810" h="1333933">
              <a:moveTo>
                <a:pt x="0" y="71986"/>
              </a:moveTo>
              <a:cubicBezTo>
                <a:pt x="0" y="40997"/>
                <a:pt x="25121" y="15876"/>
                <a:pt x="56110" y="15876"/>
              </a:cubicBezTo>
              <a:lnTo>
                <a:pt x="1910025" y="0"/>
              </a:lnTo>
              <a:lnTo>
                <a:pt x="1970631" y="56357"/>
              </a:lnTo>
              <a:cubicBezTo>
                <a:pt x="1993914" y="55299"/>
                <a:pt x="1968672" y="693382"/>
                <a:pt x="1978024" y="702734"/>
              </a:cubicBezTo>
              <a:cubicBezTo>
                <a:pt x="1994183" y="812271"/>
                <a:pt x="1946334" y="740215"/>
                <a:pt x="2041126" y="764912"/>
              </a:cubicBezTo>
              <a:cubicBezTo>
                <a:pt x="2116268" y="777612"/>
                <a:pt x="2329450" y="747622"/>
                <a:pt x="2407309" y="772320"/>
              </a:cubicBezTo>
              <a:cubicBezTo>
                <a:pt x="2485168" y="797018"/>
                <a:pt x="2463230" y="798815"/>
                <a:pt x="2480764" y="873144"/>
              </a:cubicBezTo>
              <a:cubicBezTo>
                <a:pt x="2481470" y="995337"/>
                <a:pt x="2473840" y="1141343"/>
                <a:pt x="2474546" y="1263536"/>
              </a:cubicBezTo>
              <a:cubicBezTo>
                <a:pt x="2474546" y="1294525"/>
                <a:pt x="2423232" y="1333933"/>
                <a:pt x="2392243" y="1333933"/>
              </a:cubicBezTo>
              <a:lnTo>
                <a:pt x="56110" y="1333933"/>
              </a:lnTo>
              <a:cubicBezTo>
                <a:pt x="25121" y="1333933"/>
                <a:pt x="0" y="1308812"/>
                <a:pt x="0" y="1277823"/>
              </a:cubicBezTo>
              <a:lnTo>
                <a:pt x="0" y="71986"/>
              </a:lnTo>
              <a:close/>
            </a:path>
          </a:pathLst>
        </a:custGeom>
        <a:solidFill>
          <a:schemeClr val="bg1"/>
        </a:solidFill>
        <a:ln w="28575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優勝</a:t>
          </a:r>
          <a:r>
            <a:rPr kumimoji="1" lang="en-US" altLang="ja-JP" sz="12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ともぞう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SC</a:t>
          </a: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準優勝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清原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SSS</a:t>
          </a: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位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FC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アリーバ　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V</a:t>
          </a: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位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unionSC U12</a:t>
          </a: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ｸﾞｯﾄﾞﾏﾅｰ賞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ウエストフットコム　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U12</a:t>
          </a: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敢闘賞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FC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グランディール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6710-5BCD-4627-934F-A588E4A276D0}">
  <sheetPr>
    <tabColor rgb="FFFFC000"/>
  </sheetPr>
  <dimension ref="A1:BP256"/>
  <sheetViews>
    <sheetView view="pageBreakPreview" zoomScaleNormal="100" zoomScaleSheetLayoutView="100" workbookViewId="0">
      <selection activeCell="A4" sqref="A4:AF4"/>
    </sheetView>
  </sheetViews>
  <sheetFormatPr defaultColWidth="2.875" defaultRowHeight="13.5" x14ac:dyDescent="0.4"/>
  <cols>
    <col min="1" max="3" width="2.875" style="1"/>
    <col min="4" max="4" width="2.875" style="32"/>
    <col min="5" max="37" width="2.875" style="1"/>
    <col min="38" max="38" width="2.875" style="1" customWidth="1"/>
    <col min="39" max="16384" width="2.875" style="1"/>
  </cols>
  <sheetData>
    <row r="1" spans="1:37" s="91" customFormat="1" ht="12" x14ac:dyDescent="0.4"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</row>
    <row r="2" spans="1:37" ht="18.75" x14ac:dyDescent="0.4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</row>
    <row r="3" spans="1:37" s="3" customFormat="1" ht="9" x14ac:dyDescent="0.4">
      <c r="A3" s="2"/>
      <c r="B3" s="2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2"/>
      <c r="AE3" s="2"/>
      <c r="AF3" s="2"/>
    </row>
    <row r="4" spans="1:37" ht="17.25" x14ac:dyDescent="0.4">
      <c r="A4" s="249" t="s">
        <v>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</row>
    <row r="5" spans="1:37" s="3" customFormat="1" ht="9" x14ac:dyDescent="0.4">
      <c r="A5" s="92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4"/>
      <c r="Z5" s="4"/>
      <c r="AA5" s="4"/>
      <c r="AB5" s="4"/>
      <c r="AC5" s="4"/>
      <c r="AD5" s="4"/>
      <c r="AE5" s="4"/>
      <c r="AF5" s="4"/>
    </row>
    <row r="6" spans="1:37" ht="14.25" x14ac:dyDescent="0.4">
      <c r="A6" s="94"/>
      <c r="B6" s="94"/>
      <c r="C6" s="201" t="s">
        <v>2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327"/>
      <c r="AE6" s="94"/>
      <c r="AF6" s="94"/>
    </row>
    <row r="7" spans="1:37" ht="18.600000000000001" customHeight="1" x14ac:dyDescent="0.4">
      <c r="A7" s="94"/>
      <c r="B7" s="201" t="s">
        <v>3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94"/>
    </row>
    <row r="8" spans="1:37" ht="18.600000000000001" customHeight="1" x14ac:dyDescent="0.4">
      <c r="A8" s="94"/>
      <c r="B8" s="201" t="s">
        <v>4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94"/>
    </row>
    <row r="9" spans="1:37" s="3" customFormat="1" ht="9.75" thickBot="1" x14ac:dyDescent="0.45">
      <c r="A9" s="2"/>
      <c r="B9" s="2"/>
      <c r="C9" s="2"/>
      <c r="D9" s="9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7" ht="11.25" customHeight="1" x14ac:dyDescent="0.4">
      <c r="A10" s="94"/>
      <c r="B10" s="94"/>
      <c r="C10" s="282" t="s">
        <v>146</v>
      </c>
      <c r="D10" s="283"/>
      <c r="E10" s="283"/>
      <c r="F10" s="283"/>
      <c r="G10" s="283"/>
      <c r="H10" s="283"/>
      <c r="I10" s="283"/>
      <c r="J10" s="283"/>
      <c r="K10" s="283"/>
      <c r="L10" s="283" t="s">
        <v>7</v>
      </c>
      <c r="M10" s="286"/>
      <c r="N10" s="94"/>
      <c r="O10" s="94"/>
      <c r="P10" s="94"/>
      <c r="Q10" s="282" t="s">
        <v>182</v>
      </c>
      <c r="R10" s="283"/>
      <c r="S10" s="283"/>
      <c r="T10" s="283"/>
      <c r="U10" s="283"/>
      <c r="V10" s="283"/>
      <c r="W10" s="283"/>
      <c r="X10" s="283"/>
      <c r="Y10" s="283"/>
      <c r="Z10" s="283" t="s">
        <v>7</v>
      </c>
      <c r="AA10" s="286"/>
      <c r="AB10" s="94"/>
      <c r="AC10" s="94"/>
      <c r="AD10" s="94"/>
      <c r="AE10" s="94"/>
      <c r="AF10" s="94"/>
      <c r="AK10" s="91"/>
    </row>
    <row r="11" spans="1:37" ht="11.25" customHeight="1" thickBot="1" x14ac:dyDescent="0.45">
      <c r="A11" s="94"/>
      <c r="B11" s="94"/>
      <c r="C11" s="284"/>
      <c r="D11" s="285"/>
      <c r="E11" s="285"/>
      <c r="F11" s="285"/>
      <c r="G11" s="285"/>
      <c r="H11" s="285"/>
      <c r="I11" s="285"/>
      <c r="J11" s="285"/>
      <c r="K11" s="285"/>
      <c r="L11" s="285"/>
      <c r="M11" s="287"/>
      <c r="N11" s="94"/>
      <c r="O11" s="94"/>
      <c r="P11" s="94"/>
      <c r="Q11" s="284"/>
      <c r="R11" s="285"/>
      <c r="S11" s="285"/>
      <c r="T11" s="285"/>
      <c r="U11" s="285"/>
      <c r="V11" s="285"/>
      <c r="W11" s="285"/>
      <c r="X11" s="285"/>
      <c r="Y11" s="285"/>
      <c r="Z11" s="285"/>
      <c r="AA11" s="287"/>
      <c r="AB11" s="94"/>
      <c r="AC11" s="94"/>
      <c r="AD11" s="94"/>
      <c r="AE11" s="94"/>
      <c r="AF11" s="94"/>
      <c r="AK11" s="91"/>
    </row>
    <row r="12" spans="1:37" ht="11.25" customHeight="1" thickBot="1" x14ac:dyDescent="0.45">
      <c r="A12" s="94"/>
      <c r="B12" s="94"/>
      <c r="C12" s="94"/>
      <c r="D12" s="88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</row>
    <row r="13" spans="1:37" ht="11.25" customHeight="1" x14ac:dyDescent="0.4">
      <c r="A13" s="94"/>
      <c r="B13" s="94"/>
      <c r="C13" s="94"/>
      <c r="D13" s="105"/>
      <c r="E13" s="201">
        <v>1</v>
      </c>
      <c r="F13" s="321" t="s">
        <v>140</v>
      </c>
      <c r="G13" s="322"/>
      <c r="H13" s="322"/>
      <c r="I13" s="322"/>
      <c r="J13" s="322"/>
      <c r="K13" s="322"/>
      <c r="L13" s="322"/>
      <c r="M13" s="323"/>
      <c r="N13" s="94"/>
      <c r="P13" s="94"/>
      <c r="Q13" s="94"/>
      <c r="R13" s="105"/>
      <c r="S13" s="201">
        <v>1</v>
      </c>
      <c r="T13" s="321" t="s">
        <v>174</v>
      </c>
      <c r="U13" s="322"/>
      <c r="V13" s="322"/>
      <c r="W13" s="322"/>
      <c r="X13" s="322"/>
      <c r="Y13" s="322"/>
      <c r="Z13" s="322"/>
      <c r="AA13" s="323"/>
      <c r="AB13" s="94"/>
      <c r="AD13" s="94"/>
      <c r="AE13" s="94"/>
      <c r="AF13" s="94"/>
    </row>
    <row r="14" spans="1:37" ht="11.25" customHeight="1" x14ac:dyDescent="0.4">
      <c r="A14" s="94"/>
      <c r="B14" s="94"/>
      <c r="C14" s="94"/>
      <c r="D14" s="108"/>
      <c r="E14" s="201"/>
      <c r="F14" s="308"/>
      <c r="G14" s="309"/>
      <c r="H14" s="309"/>
      <c r="I14" s="309"/>
      <c r="J14" s="309"/>
      <c r="K14" s="309"/>
      <c r="L14" s="309"/>
      <c r="M14" s="310"/>
      <c r="N14" s="94"/>
      <c r="P14" s="94"/>
      <c r="Q14" s="94"/>
      <c r="R14" s="108"/>
      <c r="S14" s="201"/>
      <c r="T14" s="308"/>
      <c r="U14" s="309"/>
      <c r="V14" s="309"/>
      <c r="W14" s="309"/>
      <c r="X14" s="309"/>
      <c r="Y14" s="309"/>
      <c r="Z14" s="309"/>
      <c r="AA14" s="310"/>
      <c r="AB14" s="94"/>
      <c r="AD14" s="94"/>
      <c r="AE14" s="94"/>
      <c r="AF14" s="94"/>
    </row>
    <row r="15" spans="1:37" ht="11.25" customHeight="1" x14ac:dyDescent="0.4">
      <c r="A15" s="94"/>
      <c r="B15" s="94"/>
      <c r="C15" s="230" t="s">
        <v>5</v>
      </c>
      <c r="D15" s="105"/>
      <c r="E15" s="201">
        <v>2</v>
      </c>
      <c r="F15" s="308" t="s">
        <v>141</v>
      </c>
      <c r="G15" s="309"/>
      <c r="H15" s="309"/>
      <c r="I15" s="309"/>
      <c r="J15" s="309"/>
      <c r="K15" s="309"/>
      <c r="L15" s="309"/>
      <c r="M15" s="310"/>
      <c r="N15" s="94"/>
      <c r="Q15" s="230" t="s">
        <v>160</v>
      </c>
      <c r="R15" s="105"/>
      <c r="S15" s="201">
        <v>2</v>
      </c>
      <c r="T15" s="308" t="s">
        <v>175</v>
      </c>
      <c r="U15" s="309"/>
      <c r="V15" s="309"/>
      <c r="W15" s="309"/>
      <c r="X15" s="309"/>
      <c r="Y15" s="309"/>
      <c r="Z15" s="309"/>
      <c r="AA15" s="310"/>
      <c r="AB15" s="94"/>
      <c r="AD15" s="94"/>
      <c r="AE15" s="94"/>
      <c r="AF15" s="94"/>
    </row>
    <row r="16" spans="1:37" ht="11.25" customHeight="1" x14ac:dyDescent="0.4">
      <c r="A16" s="94"/>
      <c r="B16" s="94"/>
      <c r="C16" s="230"/>
      <c r="D16" s="19"/>
      <c r="E16" s="201"/>
      <c r="F16" s="308"/>
      <c r="G16" s="309"/>
      <c r="H16" s="309"/>
      <c r="I16" s="309"/>
      <c r="J16" s="309"/>
      <c r="K16" s="309"/>
      <c r="L16" s="309"/>
      <c r="M16" s="310"/>
      <c r="Q16" s="230"/>
      <c r="R16" s="19"/>
      <c r="S16" s="201"/>
      <c r="T16" s="308"/>
      <c r="U16" s="309"/>
      <c r="V16" s="309"/>
      <c r="W16" s="309"/>
      <c r="X16" s="309"/>
      <c r="Y16" s="309"/>
      <c r="Z16" s="309"/>
      <c r="AA16" s="310"/>
      <c r="AD16" s="94"/>
      <c r="AE16" s="94"/>
      <c r="AF16" s="94"/>
    </row>
    <row r="17" spans="1:32" ht="11.25" customHeight="1" x14ac:dyDescent="0.4">
      <c r="A17" s="94"/>
      <c r="B17" s="94"/>
      <c r="C17" s="94"/>
      <c r="D17" s="109"/>
      <c r="E17" s="201">
        <v>3</v>
      </c>
      <c r="F17" s="308" t="s">
        <v>142</v>
      </c>
      <c r="G17" s="309"/>
      <c r="H17" s="309"/>
      <c r="I17" s="309"/>
      <c r="J17" s="309"/>
      <c r="K17" s="309"/>
      <c r="L17" s="309"/>
      <c r="M17" s="310"/>
      <c r="Q17" s="94"/>
      <c r="R17" s="109"/>
      <c r="S17" s="201">
        <v>3</v>
      </c>
      <c r="T17" s="308" t="s">
        <v>176</v>
      </c>
      <c r="U17" s="309"/>
      <c r="V17" s="309"/>
      <c r="W17" s="309"/>
      <c r="X17" s="309"/>
      <c r="Y17" s="309"/>
      <c r="Z17" s="309"/>
      <c r="AA17" s="310"/>
      <c r="AD17" s="94"/>
      <c r="AE17" s="94"/>
      <c r="AF17" s="94"/>
    </row>
    <row r="18" spans="1:32" ht="11.25" customHeight="1" x14ac:dyDescent="0.4">
      <c r="A18" s="94"/>
      <c r="B18" s="94"/>
      <c r="C18" s="94"/>
      <c r="D18" s="88"/>
      <c r="E18" s="201"/>
      <c r="F18" s="315"/>
      <c r="G18" s="316"/>
      <c r="H18" s="316"/>
      <c r="I18" s="316"/>
      <c r="J18" s="316"/>
      <c r="K18" s="316"/>
      <c r="L18" s="316"/>
      <c r="M18" s="317"/>
      <c r="N18" s="94"/>
      <c r="P18" s="94"/>
      <c r="Q18" s="94"/>
      <c r="R18" s="88"/>
      <c r="S18" s="201"/>
      <c r="T18" s="315"/>
      <c r="U18" s="316"/>
      <c r="V18" s="316"/>
      <c r="W18" s="316"/>
      <c r="X18" s="316"/>
      <c r="Y18" s="316"/>
      <c r="Z18" s="316"/>
      <c r="AA18" s="317"/>
      <c r="AB18" s="94"/>
      <c r="AD18" s="94"/>
      <c r="AE18" s="94"/>
      <c r="AF18" s="94"/>
    </row>
    <row r="19" spans="1:32" ht="11.25" customHeight="1" x14ac:dyDescent="0.4">
      <c r="A19" s="94"/>
      <c r="B19" s="94"/>
      <c r="C19" s="94"/>
      <c r="D19" s="88"/>
      <c r="E19" s="201" t="s">
        <v>6</v>
      </c>
      <c r="F19" s="318" t="s">
        <v>143</v>
      </c>
      <c r="G19" s="319"/>
      <c r="H19" s="319"/>
      <c r="I19" s="319"/>
      <c r="J19" s="319"/>
      <c r="K19" s="319"/>
      <c r="L19" s="319"/>
      <c r="M19" s="320"/>
      <c r="N19" s="269" t="s">
        <v>7</v>
      </c>
      <c r="O19" s="269"/>
      <c r="Q19" s="94"/>
      <c r="R19" s="88"/>
      <c r="S19" s="201" t="s">
        <v>6</v>
      </c>
      <c r="T19" s="318" t="s">
        <v>177</v>
      </c>
      <c r="U19" s="319"/>
      <c r="V19" s="319"/>
      <c r="W19" s="319"/>
      <c r="X19" s="319"/>
      <c r="Y19" s="319"/>
      <c r="Z19" s="319"/>
      <c r="AA19" s="320"/>
      <c r="AB19" s="269" t="s">
        <v>7</v>
      </c>
      <c r="AC19" s="269"/>
      <c r="AD19" s="94"/>
      <c r="AE19" s="94"/>
      <c r="AF19" s="94"/>
    </row>
    <row r="20" spans="1:32" ht="11.25" customHeight="1" x14ac:dyDescent="0.4">
      <c r="A20" s="94"/>
      <c r="B20" s="94"/>
      <c r="C20" s="94"/>
      <c r="D20" s="108"/>
      <c r="E20" s="201"/>
      <c r="F20" s="308"/>
      <c r="G20" s="309"/>
      <c r="H20" s="309"/>
      <c r="I20" s="309"/>
      <c r="J20" s="309"/>
      <c r="K20" s="309"/>
      <c r="L20" s="309"/>
      <c r="M20" s="310"/>
      <c r="N20" s="269"/>
      <c r="O20" s="269"/>
      <c r="Q20" s="94"/>
      <c r="R20" s="108"/>
      <c r="S20" s="201"/>
      <c r="T20" s="308"/>
      <c r="U20" s="309"/>
      <c r="V20" s="309"/>
      <c r="W20" s="309"/>
      <c r="X20" s="309"/>
      <c r="Y20" s="309"/>
      <c r="Z20" s="309"/>
      <c r="AA20" s="310"/>
      <c r="AB20" s="269"/>
      <c r="AC20" s="269"/>
      <c r="AD20" s="94"/>
      <c r="AE20" s="94"/>
      <c r="AF20" s="94"/>
    </row>
    <row r="21" spans="1:32" ht="11.25" customHeight="1" x14ac:dyDescent="0.4">
      <c r="A21" s="94"/>
      <c r="B21" s="94"/>
      <c r="C21" s="230" t="s">
        <v>8</v>
      </c>
      <c r="D21" s="109"/>
      <c r="E21" s="201">
        <v>5</v>
      </c>
      <c r="F21" s="308" t="s">
        <v>144</v>
      </c>
      <c r="G21" s="309"/>
      <c r="H21" s="309"/>
      <c r="I21" s="309"/>
      <c r="J21" s="309"/>
      <c r="K21" s="309"/>
      <c r="L21" s="309"/>
      <c r="M21" s="310"/>
      <c r="N21" s="88"/>
      <c r="P21" s="94"/>
      <c r="Q21" s="230" t="s">
        <v>9</v>
      </c>
      <c r="R21" s="109"/>
      <c r="S21" s="201">
        <v>5</v>
      </c>
      <c r="T21" s="308" t="s">
        <v>178</v>
      </c>
      <c r="U21" s="309"/>
      <c r="V21" s="309"/>
      <c r="W21" s="309"/>
      <c r="X21" s="309"/>
      <c r="Y21" s="309"/>
      <c r="Z21" s="309"/>
      <c r="AA21" s="310"/>
      <c r="AB21" s="88"/>
      <c r="AD21" s="94"/>
      <c r="AE21" s="94"/>
      <c r="AF21" s="94"/>
    </row>
    <row r="22" spans="1:32" ht="11.25" customHeight="1" x14ac:dyDescent="0.4">
      <c r="A22" s="94"/>
      <c r="B22" s="94"/>
      <c r="C22" s="230"/>
      <c r="D22" s="108"/>
      <c r="E22" s="201"/>
      <c r="F22" s="308"/>
      <c r="G22" s="309"/>
      <c r="H22" s="309"/>
      <c r="I22" s="309"/>
      <c r="J22" s="309"/>
      <c r="K22" s="309"/>
      <c r="L22" s="309"/>
      <c r="M22" s="310"/>
      <c r="N22" s="88"/>
      <c r="P22" s="94"/>
      <c r="Q22" s="230"/>
      <c r="R22" s="108"/>
      <c r="S22" s="201"/>
      <c r="T22" s="308"/>
      <c r="U22" s="309"/>
      <c r="V22" s="309"/>
      <c r="W22" s="309"/>
      <c r="X22" s="309"/>
      <c r="Y22" s="309"/>
      <c r="Z22" s="309"/>
      <c r="AA22" s="310"/>
      <c r="AB22" s="88"/>
      <c r="AD22" s="94"/>
      <c r="AE22" s="94"/>
      <c r="AF22" s="94"/>
    </row>
    <row r="23" spans="1:32" ht="11.25" customHeight="1" x14ac:dyDescent="0.4">
      <c r="A23" s="94"/>
      <c r="B23" s="94"/>
      <c r="C23" s="6"/>
      <c r="D23" s="109"/>
      <c r="E23" s="201">
        <v>6</v>
      </c>
      <c r="F23" s="308" t="s">
        <v>145</v>
      </c>
      <c r="G23" s="309"/>
      <c r="H23" s="309"/>
      <c r="I23" s="309"/>
      <c r="J23" s="309"/>
      <c r="K23" s="309"/>
      <c r="L23" s="309"/>
      <c r="M23" s="310"/>
      <c r="N23" s="94"/>
      <c r="P23" s="94"/>
      <c r="Q23" s="6"/>
      <c r="R23" s="109"/>
      <c r="S23" s="201">
        <v>6</v>
      </c>
      <c r="T23" s="308" t="s">
        <v>179</v>
      </c>
      <c r="U23" s="309"/>
      <c r="V23" s="309"/>
      <c r="W23" s="309"/>
      <c r="X23" s="309"/>
      <c r="Y23" s="309"/>
      <c r="Z23" s="309"/>
      <c r="AA23" s="310"/>
      <c r="AB23" s="94"/>
      <c r="AD23" s="94"/>
      <c r="AE23" s="94"/>
      <c r="AF23" s="94"/>
    </row>
    <row r="24" spans="1:32" ht="11.25" customHeight="1" thickBot="1" x14ac:dyDescent="0.45">
      <c r="A24" s="94"/>
      <c r="B24" s="94"/>
      <c r="C24" s="94"/>
      <c r="D24" s="19"/>
      <c r="E24" s="201"/>
      <c r="F24" s="311"/>
      <c r="G24" s="312"/>
      <c r="H24" s="312"/>
      <c r="I24" s="312"/>
      <c r="J24" s="312"/>
      <c r="K24" s="312"/>
      <c r="L24" s="312"/>
      <c r="M24" s="313"/>
      <c r="N24" s="94"/>
      <c r="P24" s="94"/>
      <c r="Q24" s="94"/>
      <c r="R24" s="19"/>
      <c r="S24" s="201"/>
      <c r="T24" s="311"/>
      <c r="U24" s="312"/>
      <c r="V24" s="312"/>
      <c r="W24" s="312"/>
      <c r="X24" s="312"/>
      <c r="Y24" s="312"/>
      <c r="Z24" s="312"/>
      <c r="AA24" s="313"/>
      <c r="AB24" s="94"/>
      <c r="AD24" s="94"/>
      <c r="AE24" s="94"/>
      <c r="AF24" s="94"/>
    </row>
    <row r="25" spans="1:32" ht="11.25" customHeight="1" thickBot="1" x14ac:dyDescent="0.45">
      <c r="A25" s="94"/>
      <c r="B25" s="94"/>
      <c r="C25" s="94"/>
      <c r="D25" s="88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  <row r="26" spans="1:32" ht="11.25" customHeight="1" x14ac:dyDescent="0.4">
      <c r="A26" s="94"/>
      <c r="B26" s="94"/>
      <c r="C26" s="282" t="s">
        <v>147</v>
      </c>
      <c r="D26" s="283"/>
      <c r="E26" s="283"/>
      <c r="F26" s="283"/>
      <c r="G26" s="283"/>
      <c r="H26" s="283"/>
      <c r="I26" s="283"/>
      <c r="J26" s="283"/>
      <c r="K26" s="283"/>
      <c r="L26" s="283" t="s">
        <v>7</v>
      </c>
      <c r="M26" s="286"/>
      <c r="N26" s="94"/>
      <c r="O26" s="94"/>
      <c r="Q26" s="282" t="s">
        <v>180</v>
      </c>
      <c r="R26" s="283"/>
      <c r="S26" s="283"/>
      <c r="T26" s="283"/>
      <c r="U26" s="283"/>
      <c r="V26" s="283"/>
      <c r="W26" s="283"/>
      <c r="X26" s="283"/>
      <c r="Y26" s="283"/>
      <c r="Z26" s="283" t="s">
        <v>7</v>
      </c>
      <c r="AA26" s="286"/>
      <c r="AB26" s="94"/>
      <c r="AC26" s="94"/>
      <c r="AE26" s="94"/>
      <c r="AF26" s="94"/>
    </row>
    <row r="27" spans="1:32" ht="11.25" customHeight="1" thickBot="1" x14ac:dyDescent="0.45">
      <c r="A27" s="94"/>
      <c r="B27" s="94"/>
      <c r="C27" s="284"/>
      <c r="D27" s="285"/>
      <c r="E27" s="285"/>
      <c r="F27" s="285"/>
      <c r="G27" s="285"/>
      <c r="H27" s="285"/>
      <c r="I27" s="285"/>
      <c r="J27" s="285"/>
      <c r="K27" s="285"/>
      <c r="L27" s="285"/>
      <c r="M27" s="287"/>
      <c r="N27" s="94"/>
      <c r="O27" s="94"/>
      <c r="Q27" s="284"/>
      <c r="R27" s="285"/>
      <c r="S27" s="285"/>
      <c r="T27" s="285"/>
      <c r="U27" s="285"/>
      <c r="V27" s="285"/>
      <c r="W27" s="285"/>
      <c r="X27" s="285"/>
      <c r="Y27" s="285"/>
      <c r="Z27" s="285"/>
      <c r="AA27" s="287"/>
      <c r="AB27" s="94"/>
      <c r="AC27" s="94"/>
      <c r="AE27" s="94"/>
      <c r="AF27" s="94"/>
    </row>
    <row r="28" spans="1:32" ht="11.25" customHeight="1" thickBot="1" x14ac:dyDescent="0.45">
      <c r="A28" s="94"/>
      <c r="B28" s="94"/>
      <c r="C28" s="94"/>
      <c r="D28" s="88"/>
      <c r="E28" s="94"/>
      <c r="F28" s="94"/>
      <c r="G28" s="94"/>
      <c r="H28" s="94"/>
      <c r="I28" s="94"/>
      <c r="J28" s="94"/>
      <c r="K28" s="94"/>
      <c r="L28" s="94"/>
      <c r="M28" s="94"/>
      <c r="N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E28" s="94"/>
      <c r="AF28" s="94"/>
    </row>
    <row r="29" spans="1:32" ht="11.25" customHeight="1" x14ac:dyDescent="0.4">
      <c r="A29" s="94"/>
      <c r="B29" s="94"/>
      <c r="C29" s="88"/>
      <c r="D29" s="103"/>
      <c r="E29" s="201">
        <v>1</v>
      </c>
      <c r="F29" s="321" t="s">
        <v>148</v>
      </c>
      <c r="G29" s="322"/>
      <c r="H29" s="322"/>
      <c r="I29" s="322"/>
      <c r="J29" s="322"/>
      <c r="K29" s="322"/>
      <c r="L29" s="322"/>
      <c r="M29" s="323"/>
      <c r="Q29" s="94"/>
      <c r="R29" s="105"/>
      <c r="S29" s="201">
        <v>1</v>
      </c>
      <c r="T29" s="321" t="s">
        <v>183</v>
      </c>
      <c r="U29" s="322"/>
      <c r="V29" s="322"/>
      <c r="W29" s="322"/>
      <c r="X29" s="322"/>
      <c r="Y29" s="322"/>
      <c r="Z29" s="322"/>
      <c r="AA29" s="323"/>
      <c r="AB29" s="94"/>
      <c r="AE29" s="94"/>
      <c r="AF29" s="94"/>
    </row>
    <row r="30" spans="1:32" ht="11.25" customHeight="1" x14ac:dyDescent="0.4">
      <c r="A30" s="94"/>
      <c r="B30" s="94"/>
      <c r="C30" s="88"/>
      <c r="D30" s="98"/>
      <c r="E30" s="201"/>
      <c r="F30" s="308"/>
      <c r="G30" s="309"/>
      <c r="H30" s="309"/>
      <c r="I30" s="309"/>
      <c r="J30" s="309"/>
      <c r="K30" s="309"/>
      <c r="L30" s="309"/>
      <c r="M30" s="310"/>
      <c r="Q30" s="94"/>
      <c r="R30" s="108"/>
      <c r="S30" s="201"/>
      <c r="T30" s="308"/>
      <c r="U30" s="309"/>
      <c r="V30" s="309"/>
      <c r="W30" s="309"/>
      <c r="X30" s="309"/>
      <c r="Y30" s="309"/>
      <c r="Z30" s="309"/>
      <c r="AA30" s="310"/>
      <c r="AB30" s="94"/>
      <c r="AE30" s="94"/>
      <c r="AF30" s="94"/>
    </row>
    <row r="31" spans="1:32" ht="11.25" customHeight="1" x14ac:dyDescent="0.4">
      <c r="A31" s="94"/>
      <c r="B31" s="94"/>
      <c r="C31" s="230" t="s">
        <v>154</v>
      </c>
      <c r="D31" s="99"/>
      <c r="E31" s="201">
        <v>2</v>
      </c>
      <c r="F31" s="308" t="s">
        <v>149</v>
      </c>
      <c r="G31" s="309"/>
      <c r="H31" s="309"/>
      <c r="I31" s="309"/>
      <c r="J31" s="309"/>
      <c r="K31" s="309"/>
      <c r="L31" s="309"/>
      <c r="M31" s="310"/>
      <c r="N31" s="94"/>
      <c r="Q31" s="230" t="s">
        <v>10</v>
      </c>
      <c r="R31" s="105"/>
      <c r="S31" s="201">
        <v>2</v>
      </c>
      <c r="T31" s="308" t="s">
        <v>184</v>
      </c>
      <c r="U31" s="309"/>
      <c r="V31" s="309"/>
      <c r="W31" s="309"/>
      <c r="X31" s="309"/>
      <c r="Y31" s="309"/>
      <c r="Z31" s="309"/>
      <c r="AA31" s="310"/>
      <c r="AB31" s="94"/>
      <c r="AE31" s="94"/>
      <c r="AF31" s="94"/>
    </row>
    <row r="32" spans="1:32" ht="11.25" customHeight="1" x14ac:dyDescent="0.4">
      <c r="A32" s="94"/>
      <c r="B32" s="94"/>
      <c r="C32" s="230"/>
      <c r="D32" s="98"/>
      <c r="E32" s="201"/>
      <c r="F32" s="308"/>
      <c r="G32" s="309"/>
      <c r="H32" s="309"/>
      <c r="I32" s="309"/>
      <c r="J32" s="309"/>
      <c r="K32" s="309"/>
      <c r="L32" s="309"/>
      <c r="M32" s="310"/>
      <c r="N32" s="94"/>
      <c r="Q32" s="230"/>
      <c r="R32" s="19"/>
      <c r="S32" s="201"/>
      <c r="T32" s="308"/>
      <c r="U32" s="309"/>
      <c r="V32" s="309"/>
      <c r="W32" s="309"/>
      <c r="X32" s="309"/>
      <c r="Y32" s="309"/>
      <c r="Z32" s="309"/>
      <c r="AA32" s="310"/>
      <c r="AE32" s="94"/>
      <c r="AF32" s="94"/>
    </row>
    <row r="33" spans="1:46" ht="11.25" customHeight="1" x14ac:dyDescent="0.4">
      <c r="A33" s="94"/>
      <c r="B33" s="94"/>
      <c r="C33" s="88"/>
      <c r="D33" s="99"/>
      <c r="E33" s="201">
        <v>3</v>
      </c>
      <c r="F33" s="308" t="s">
        <v>150</v>
      </c>
      <c r="G33" s="309"/>
      <c r="H33" s="309"/>
      <c r="I33" s="309"/>
      <c r="J33" s="309"/>
      <c r="K33" s="309"/>
      <c r="L33" s="309"/>
      <c r="M33" s="310"/>
      <c r="N33" s="94"/>
      <c r="Q33" s="94"/>
      <c r="R33" s="109"/>
      <c r="S33" s="201">
        <v>3</v>
      </c>
      <c r="T33" s="308" t="s">
        <v>185</v>
      </c>
      <c r="U33" s="309"/>
      <c r="V33" s="309"/>
      <c r="W33" s="309"/>
      <c r="X33" s="309"/>
      <c r="Y33" s="309"/>
      <c r="Z33" s="309"/>
      <c r="AA33" s="310"/>
      <c r="AE33" s="94"/>
      <c r="AF33" s="94"/>
    </row>
    <row r="34" spans="1:46" ht="11.25" customHeight="1" x14ac:dyDescent="0.4">
      <c r="A34" s="94"/>
      <c r="B34" s="94"/>
      <c r="C34" s="88"/>
      <c r="D34" s="94"/>
      <c r="E34" s="201"/>
      <c r="F34" s="315"/>
      <c r="G34" s="316"/>
      <c r="H34" s="316"/>
      <c r="I34" s="316"/>
      <c r="J34" s="316"/>
      <c r="K34" s="316"/>
      <c r="L34" s="316"/>
      <c r="M34" s="317"/>
      <c r="N34" s="94"/>
      <c r="Q34" s="94"/>
      <c r="R34" s="88"/>
      <c r="S34" s="201"/>
      <c r="T34" s="315"/>
      <c r="U34" s="316"/>
      <c r="V34" s="316"/>
      <c r="W34" s="316"/>
      <c r="X34" s="316"/>
      <c r="Y34" s="316"/>
      <c r="Z34" s="316"/>
      <c r="AA34" s="317"/>
      <c r="AB34" s="94"/>
      <c r="AE34" s="94"/>
      <c r="AF34" s="94"/>
    </row>
    <row r="35" spans="1:46" ht="11.25" customHeight="1" x14ac:dyDescent="0.4">
      <c r="A35" s="94"/>
      <c r="B35" s="94"/>
      <c r="C35" s="88"/>
      <c r="D35" s="103"/>
      <c r="E35" s="201" t="s">
        <v>6</v>
      </c>
      <c r="F35" s="318" t="s">
        <v>151</v>
      </c>
      <c r="G35" s="319"/>
      <c r="H35" s="319"/>
      <c r="I35" s="319"/>
      <c r="J35" s="319"/>
      <c r="K35" s="319"/>
      <c r="L35" s="319"/>
      <c r="M35" s="320"/>
      <c r="N35" s="269" t="s">
        <v>7</v>
      </c>
      <c r="O35" s="269"/>
      <c r="Q35" s="94"/>
      <c r="R35" s="88"/>
      <c r="S35" s="201" t="s">
        <v>6</v>
      </c>
      <c r="T35" s="318" t="s">
        <v>186</v>
      </c>
      <c r="U35" s="319"/>
      <c r="V35" s="319"/>
      <c r="W35" s="319"/>
      <c r="X35" s="319"/>
      <c r="Y35" s="319"/>
      <c r="Z35" s="319"/>
      <c r="AA35" s="320"/>
      <c r="AB35" s="269" t="s">
        <v>7</v>
      </c>
      <c r="AC35" s="269"/>
      <c r="AE35" s="94"/>
      <c r="AF35" s="94"/>
    </row>
    <row r="36" spans="1:46" ht="11.25" customHeight="1" x14ac:dyDescent="0.4">
      <c r="A36" s="94"/>
      <c r="B36" s="94"/>
      <c r="C36" s="88"/>
      <c r="D36" s="98"/>
      <c r="E36" s="201"/>
      <c r="F36" s="308"/>
      <c r="G36" s="309"/>
      <c r="H36" s="309"/>
      <c r="I36" s="309"/>
      <c r="J36" s="309"/>
      <c r="K36" s="309"/>
      <c r="L36" s="309"/>
      <c r="M36" s="310"/>
      <c r="N36" s="269"/>
      <c r="O36" s="269"/>
      <c r="Q36" s="94"/>
      <c r="R36" s="108"/>
      <c r="S36" s="201"/>
      <c r="T36" s="308"/>
      <c r="U36" s="309"/>
      <c r="V36" s="309"/>
      <c r="W36" s="309"/>
      <c r="X36" s="309"/>
      <c r="Y36" s="309"/>
      <c r="Z36" s="309"/>
      <c r="AA36" s="310"/>
      <c r="AB36" s="269"/>
      <c r="AC36" s="269"/>
      <c r="AE36" s="94"/>
      <c r="AF36" s="94"/>
    </row>
    <row r="37" spans="1:46" ht="11.25" customHeight="1" x14ac:dyDescent="0.4">
      <c r="A37" s="94"/>
      <c r="B37" s="94"/>
      <c r="C37" s="230" t="s">
        <v>155</v>
      </c>
      <c r="D37" s="99"/>
      <c r="E37" s="201">
        <v>5</v>
      </c>
      <c r="F37" s="308" t="s">
        <v>152</v>
      </c>
      <c r="G37" s="309"/>
      <c r="H37" s="309"/>
      <c r="I37" s="309"/>
      <c r="J37" s="309"/>
      <c r="K37" s="309"/>
      <c r="L37" s="309"/>
      <c r="M37" s="310"/>
      <c r="N37" s="88"/>
      <c r="Q37" s="230" t="s">
        <v>38</v>
      </c>
      <c r="R37" s="109"/>
      <c r="S37" s="201">
        <v>5</v>
      </c>
      <c r="T37" s="308" t="s">
        <v>187</v>
      </c>
      <c r="U37" s="309"/>
      <c r="V37" s="309"/>
      <c r="W37" s="309"/>
      <c r="X37" s="309"/>
      <c r="Y37" s="309"/>
      <c r="Z37" s="309"/>
      <c r="AA37" s="310"/>
      <c r="AB37" s="88"/>
      <c r="AE37" s="94"/>
      <c r="AF37" s="94"/>
    </row>
    <row r="38" spans="1:46" ht="11.25" customHeight="1" x14ac:dyDescent="0.4">
      <c r="A38" s="94"/>
      <c r="B38" s="94"/>
      <c r="C38" s="230"/>
      <c r="D38" s="98"/>
      <c r="E38" s="201"/>
      <c r="F38" s="308"/>
      <c r="G38" s="309"/>
      <c r="H38" s="309"/>
      <c r="I38" s="309"/>
      <c r="J38" s="309"/>
      <c r="K38" s="309"/>
      <c r="L38" s="309"/>
      <c r="M38" s="310"/>
      <c r="N38" s="88"/>
      <c r="Q38" s="230"/>
      <c r="R38" s="108"/>
      <c r="S38" s="201"/>
      <c r="T38" s="308"/>
      <c r="U38" s="309"/>
      <c r="V38" s="309"/>
      <c r="W38" s="309"/>
      <c r="X38" s="309"/>
      <c r="Y38" s="309"/>
      <c r="Z38" s="309"/>
      <c r="AA38" s="310"/>
      <c r="AB38" s="88"/>
      <c r="AE38" s="94"/>
      <c r="AF38" s="94"/>
    </row>
    <row r="39" spans="1:46" ht="11.25" customHeight="1" x14ac:dyDescent="0.4">
      <c r="A39" s="94"/>
      <c r="B39" s="94"/>
      <c r="C39" s="90"/>
      <c r="D39" s="99"/>
      <c r="E39" s="201">
        <v>6</v>
      </c>
      <c r="F39" s="308" t="s">
        <v>153</v>
      </c>
      <c r="G39" s="309"/>
      <c r="H39" s="309"/>
      <c r="I39" s="309"/>
      <c r="J39" s="309"/>
      <c r="K39" s="309"/>
      <c r="L39" s="309"/>
      <c r="M39" s="310"/>
      <c r="N39" s="94"/>
      <c r="Q39" s="6"/>
      <c r="R39" s="109"/>
      <c r="S39" s="201">
        <v>6</v>
      </c>
      <c r="T39" s="308" t="s">
        <v>188</v>
      </c>
      <c r="U39" s="309"/>
      <c r="V39" s="309"/>
      <c r="W39" s="309"/>
      <c r="X39" s="309"/>
      <c r="Y39" s="309"/>
      <c r="Z39" s="309"/>
      <c r="AA39" s="310"/>
      <c r="AB39" s="94"/>
      <c r="AE39" s="94"/>
      <c r="AF39" s="94"/>
    </row>
    <row r="40" spans="1:46" ht="11.25" customHeight="1" thickBot="1" x14ac:dyDescent="0.45">
      <c r="A40" s="94"/>
      <c r="B40" s="94"/>
      <c r="C40" s="88"/>
      <c r="D40" s="101"/>
      <c r="E40" s="201"/>
      <c r="F40" s="311"/>
      <c r="G40" s="312"/>
      <c r="H40" s="312"/>
      <c r="I40" s="312"/>
      <c r="J40" s="312"/>
      <c r="K40" s="312"/>
      <c r="L40" s="312"/>
      <c r="M40" s="313"/>
      <c r="N40" s="94"/>
      <c r="Q40" s="94"/>
      <c r="R40" s="19"/>
      <c r="S40" s="201"/>
      <c r="T40" s="311"/>
      <c r="U40" s="312"/>
      <c r="V40" s="312"/>
      <c r="W40" s="312"/>
      <c r="X40" s="312"/>
      <c r="Y40" s="312"/>
      <c r="Z40" s="312"/>
      <c r="AA40" s="313"/>
      <c r="AB40" s="94"/>
      <c r="AE40" s="94"/>
      <c r="AF40" s="94"/>
    </row>
    <row r="41" spans="1:46" ht="11.25" customHeight="1" thickBot="1" x14ac:dyDescent="0.45">
      <c r="A41" s="94"/>
      <c r="B41" s="94"/>
      <c r="C41" s="94"/>
      <c r="D41" s="88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</row>
    <row r="42" spans="1:46" ht="11.25" customHeight="1" x14ac:dyDescent="0.4">
      <c r="A42" s="94"/>
      <c r="B42" s="94"/>
      <c r="C42" s="282" t="s">
        <v>161</v>
      </c>
      <c r="D42" s="283"/>
      <c r="E42" s="283"/>
      <c r="F42" s="283"/>
      <c r="G42" s="283"/>
      <c r="H42" s="283"/>
      <c r="I42" s="283"/>
      <c r="J42" s="283"/>
      <c r="K42" s="283"/>
      <c r="L42" s="283" t="s">
        <v>7</v>
      </c>
      <c r="M42" s="286"/>
      <c r="N42" s="94"/>
      <c r="O42" s="94"/>
      <c r="P42" s="94"/>
      <c r="Q42" s="282" t="s">
        <v>189</v>
      </c>
      <c r="R42" s="283"/>
      <c r="S42" s="283"/>
      <c r="T42" s="283"/>
      <c r="U42" s="283"/>
      <c r="V42" s="283"/>
      <c r="W42" s="283"/>
      <c r="X42" s="283"/>
      <c r="Y42" s="283"/>
      <c r="Z42" s="283" t="s">
        <v>7</v>
      </c>
      <c r="AA42" s="286"/>
      <c r="AC42" s="94"/>
      <c r="AD42" s="94"/>
      <c r="AE42" s="94"/>
      <c r="AF42" s="94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</row>
    <row r="43" spans="1:46" ht="11.25" customHeight="1" thickBot="1" x14ac:dyDescent="0.45">
      <c r="A43" s="94"/>
      <c r="B43" s="94"/>
      <c r="C43" s="284"/>
      <c r="D43" s="285"/>
      <c r="E43" s="285"/>
      <c r="F43" s="285"/>
      <c r="G43" s="285"/>
      <c r="H43" s="285"/>
      <c r="I43" s="285"/>
      <c r="J43" s="285"/>
      <c r="K43" s="285"/>
      <c r="L43" s="285"/>
      <c r="M43" s="287"/>
      <c r="N43" s="94"/>
      <c r="O43" s="94"/>
      <c r="P43" s="94"/>
      <c r="Q43" s="284"/>
      <c r="R43" s="285"/>
      <c r="S43" s="285"/>
      <c r="T43" s="285"/>
      <c r="U43" s="285"/>
      <c r="V43" s="285"/>
      <c r="W43" s="285"/>
      <c r="X43" s="285"/>
      <c r="Y43" s="285"/>
      <c r="Z43" s="285"/>
      <c r="AA43" s="287"/>
      <c r="AC43" s="94"/>
      <c r="AD43" s="94"/>
      <c r="AE43" s="94"/>
      <c r="AF43" s="94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</row>
    <row r="44" spans="1:46" ht="11.25" customHeight="1" thickBot="1" x14ac:dyDescent="0.45">
      <c r="A44" s="94"/>
      <c r="B44" s="94"/>
      <c r="C44" s="94"/>
      <c r="D44" s="88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</row>
    <row r="45" spans="1:46" ht="11.25" customHeight="1" x14ac:dyDescent="0.4">
      <c r="A45" s="94"/>
      <c r="B45" s="94"/>
      <c r="C45" s="94"/>
      <c r="D45" s="105"/>
      <c r="E45" s="201">
        <v>1</v>
      </c>
      <c r="F45" s="321" t="s">
        <v>162</v>
      </c>
      <c r="G45" s="322"/>
      <c r="H45" s="322"/>
      <c r="I45" s="322"/>
      <c r="J45" s="322"/>
      <c r="K45" s="322"/>
      <c r="L45" s="322"/>
      <c r="M45" s="323"/>
      <c r="N45" s="94"/>
      <c r="P45" s="94"/>
      <c r="Q45" s="94"/>
      <c r="R45" s="103"/>
      <c r="S45" s="201">
        <v>1</v>
      </c>
      <c r="T45" s="321" t="s">
        <v>190</v>
      </c>
      <c r="U45" s="322"/>
      <c r="V45" s="322"/>
      <c r="W45" s="322"/>
      <c r="X45" s="322"/>
      <c r="Y45" s="322"/>
      <c r="Z45" s="322"/>
      <c r="AA45" s="323"/>
      <c r="AE45" s="94"/>
      <c r="AF45" s="94"/>
      <c r="AS45" s="93"/>
      <c r="AT45" s="93"/>
    </row>
    <row r="46" spans="1:46" ht="11.25" customHeight="1" x14ac:dyDescent="0.4">
      <c r="A46" s="94"/>
      <c r="B46" s="94"/>
      <c r="C46" s="94"/>
      <c r="D46" s="108"/>
      <c r="E46" s="201"/>
      <c r="F46" s="308"/>
      <c r="G46" s="309"/>
      <c r="H46" s="309"/>
      <c r="I46" s="309"/>
      <c r="J46" s="309"/>
      <c r="K46" s="309"/>
      <c r="L46" s="309"/>
      <c r="M46" s="310"/>
      <c r="N46" s="94"/>
      <c r="P46" s="94"/>
      <c r="Q46" s="94"/>
      <c r="R46" s="98"/>
      <c r="S46" s="201"/>
      <c r="T46" s="308"/>
      <c r="U46" s="309"/>
      <c r="V46" s="309"/>
      <c r="W46" s="309"/>
      <c r="X46" s="309"/>
      <c r="Y46" s="309"/>
      <c r="Z46" s="309"/>
      <c r="AA46" s="310"/>
      <c r="AE46" s="94"/>
      <c r="AF46" s="94"/>
    </row>
    <row r="47" spans="1:46" ht="11.25" customHeight="1" x14ac:dyDescent="0.4">
      <c r="A47" s="94"/>
      <c r="B47" s="94"/>
      <c r="C47" s="230" t="s">
        <v>156</v>
      </c>
      <c r="D47" s="105"/>
      <c r="E47" s="201">
        <v>2</v>
      </c>
      <c r="F47" s="308" t="s">
        <v>163</v>
      </c>
      <c r="G47" s="309"/>
      <c r="H47" s="309"/>
      <c r="I47" s="309"/>
      <c r="J47" s="309"/>
      <c r="K47" s="309"/>
      <c r="L47" s="309"/>
      <c r="M47" s="310"/>
      <c r="N47" s="94"/>
      <c r="Q47" s="230" t="s">
        <v>11</v>
      </c>
      <c r="R47" s="99"/>
      <c r="S47" s="201">
        <v>2</v>
      </c>
      <c r="T47" s="308" t="s">
        <v>191</v>
      </c>
      <c r="U47" s="309"/>
      <c r="V47" s="309"/>
      <c r="W47" s="309"/>
      <c r="X47" s="309"/>
      <c r="Y47" s="309"/>
      <c r="Z47" s="309"/>
      <c r="AA47" s="310"/>
      <c r="AE47" s="94"/>
      <c r="AF47" s="94"/>
    </row>
    <row r="48" spans="1:46" ht="11.25" customHeight="1" x14ac:dyDescent="0.4">
      <c r="A48" s="94"/>
      <c r="B48" s="94"/>
      <c r="C48" s="230"/>
      <c r="D48" s="19"/>
      <c r="E48" s="201"/>
      <c r="F48" s="308"/>
      <c r="G48" s="309"/>
      <c r="H48" s="309"/>
      <c r="I48" s="309"/>
      <c r="J48" s="309"/>
      <c r="K48" s="309"/>
      <c r="L48" s="309"/>
      <c r="M48" s="310"/>
      <c r="Q48" s="230"/>
      <c r="R48" s="98"/>
      <c r="S48" s="201"/>
      <c r="T48" s="308"/>
      <c r="U48" s="309"/>
      <c r="V48" s="309"/>
      <c r="W48" s="309"/>
      <c r="X48" s="309"/>
      <c r="Y48" s="309"/>
      <c r="Z48" s="309"/>
      <c r="AA48" s="310"/>
      <c r="AE48" s="94"/>
      <c r="AF48" s="94"/>
    </row>
    <row r="49" spans="1:32" ht="11.25" customHeight="1" x14ac:dyDescent="0.4">
      <c r="A49" s="94"/>
      <c r="B49" s="94"/>
      <c r="C49" s="94"/>
      <c r="D49" s="109"/>
      <c r="E49" s="201">
        <v>3</v>
      </c>
      <c r="F49" s="308" t="s">
        <v>164</v>
      </c>
      <c r="G49" s="309"/>
      <c r="H49" s="309"/>
      <c r="I49" s="309"/>
      <c r="J49" s="309"/>
      <c r="K49" s="309"/>
      <c r="L49" s="309"/>
      <c r="M49" s="310"/>
      <c r="R49" s="99"/>
      <c r="S49" s="201">
        <v>3</v>
      </c>
      <c r="T49" s="308" t="s">
        <v>192</v>
      </c>
      <c r="U49" s="309"/>
      <c r="V49" s="309"/>
      <c r="W49" s="309"/>
      <c r="X49" s="309"/>
      <c r="Y49" s="309"/>
      <c r="Z49" s="309"/>
      <c r="AA49" s="310"/>
      <c r="AE49" s="94"/>
      <c r="AF49" s="94"/>
    </row>
    <row r="50" spans="1:32" ht="11.25" customHeight="1" thickBot="1" x14ac:dyDescent="0.45">
      <c r="A50" s="94"/>
      <c r="B50" s="94"/>
      <c r="C50" s="94"/>
      <c r="D50" s="88"/>
      <c r="E50" s="201"/>
      <c r="F50" s="315"/>
      <c r="G50" s="316"/>
      <c r="H50" s="316"/>
      <c r="I50" s="316"/>
      <c r="J50" s="316"/>
      <c r="K50" s="316"/>
      <c r="L50" s="316"/>
      <c r="M50" s="317"/>
      <c r="N50" s="94"/>
      <c r="P50" s="94"/>
      <c r="Q50" s="94"/>
      <c r="R50" s="101"/>
      <c r="S50" s="201"/>
      <c r="T50" s="311"/>
      <c r="U50" s="312"/>
      <c r="V50" s="312"/>
      <c r="W50" s="312"/>
      <c r="X50" s="312"/>
      <c r="Y50" s="312"/>
      <c r="Z50" s="312"/>
      <c r="AA50" s="313"/>
      <c r="AE50" s="94"/>
      <c r="AF50" s="94"/>
    </row>
    <row r="51" spans="1:32" ht="11.25" customHeight="1" thickBot="1" x14ac:dyDescent="0.45">
      <c r="A51" s="94"/>
      <c r="B51" s="94"/>
      <c r="C51" s="94"/>
      <c r="D51" s="88"/>
      <c r="E51" s="201" t="s">
        <v>6</v>
      </c>
      <c r="F51" s="318" t="s">
        <v>165</v>
      </c>
      <c r="G51" s="319"/>
      <c r="H51" s="319"/>
      <c r="I51" s="319"/>
      <c r="J51" s="319"/>
      <c r="K51" s="319"/>
      <c r="L51" s="319"/>
      <c r="M51" s="320"/>
      <c r="N51" s="269" t="s">
        <v>7</v>
      </c>
      <c r="O51" s="269"/>
      <c r="R51" s="94"/>
      <c r="S51" s="88"/>
      <c r="T51" s="117"/>
      <c r="U51" s="117"/>
      <c r="V51" s="117"/>
      <c r="W51" s="117"/>
      <c r="X51" s="117"/>
      <c r="Y51" s="117"/>
      <c r="Z51" s="33"/>
      <c r="AA51" s="33"/>
      <c r="AE51" s="94"/>
      <c r="AF51" s="94"/>
    </row>
    <row r="52" spans="1:32" ht="11.25" customHeight="1" x14ac:dyDescent="0.4">
      <c r="A52" s="94"/>
      <c r="B52" s="94"/>
      <c r="C52" s="94"/>
      <c r="D52" s="108"/>
      <c r="E52" s="201"/>
      <c r="F52" s="308"/>
      <c r="G52" s="309"/>
      <c r="H52" s="309"/>
      <c r="I52" s="309"/>
      <c r="J52" s="309"/>
      <c r="K52" s="309"/>
      <c r="L52" s="309"/>
      <c r="M52" s="310"/>
      <c r="N52" s="269"/>
      <c r="O52" s="269"/>
      <c r="P52" s="94"/>
      <c r="Q52" s="94"/>
      <c r="R52" s="103"/>
      <c r="S52" s="201" t="s">
        <v>6</v>
      </c>
      <c r="T52" s="321" t="s">
        <v>193</v>
      </c>
      <c r="U52" s="322"/>
      <c r="V52" s="322"/>
      <c r="W52" s="322"/>
      <c r="X52" s="322"/>
      <c r="Y52" s="322"/>
      <c r="Z52" s="322"/>
      <c r="AA52" s="323"/>
      <c r="AB52" s="269" t="s">
        <v>12</v>
      </c>
      <c r="AC52" s="269"/>
    </row>
    <row r="53" spans="1:32" ht="11.25" customHeight="1" x14ac:dyDescent="0.4">
      <c r="A53" s="94"/>
      <c r="B53" s="94"/>
      <c r="C53" s="230" t="s">
        <v>157</v>
      </c>
      <c r="D53" s="109"/>
      <c r="E53" s="201">
        <v>5</v>
      </c>
      <c r="F53" s="308" t="s">
        <v>166</v>
      </c>
      <c r="G53" s="309"/>
      <c r="H53" s="309"/>
      <c r="I53" s="309"/>
      <c r="J53" s="309"/>
      <c r="K53" s="309"/>
      <c r="L53" s="309"/>
      <c r="M53" s="310"/>
      <c r="N53" s="88"/>
      <c r="P53" s="94"/>
      <c r="Q53" s="94"/>
      <c r="R53" s="98"/>
      <c r="S53" s="201"/>
      <c r="T53" s="308"/>
      <c r="U53" s="309"/>
      <c r="V53" s="309"/>
      <c r="W53" s="309"/>
      <c r="X53" s="309"/>
      <c r="Y53" s="309"/>
      <c r="Z53" s="309"/>
      <c r="AA53" s="310"/>
      <c r="AB53" s="269"/>
      <c r="AC53" s="269"/>
    </row>
    <row r="54" spans="1:32" ht="11.25" customHeight="1" x14ac:dyDescent="0.4">
      <c r="A54" s="94"/>
      <c r="B54" s="94"/>
      <c r="C54" s="230"/>
      <c r="D54" s="108"/>
      <c r="E54" s="201"/>
      <c r="F54" s="308"/>
      <c r="G54" s="309"/>
      <c r="H54" s="309"/>
      <c r="I54" s="309"/>
      <c r="J54" s="309"/>
      <c r="K54" s="309"/>
      <c r="L54" s="309"/>
      <c r="M54" s="310"/>
      <c r="N54" s="88"/>
      <c r="P54" s="94"/>
      <c r="R54" s="99"/>
      <c r="S54" s="201">
        <v>5</v>
      </c>
      <c r="T54" s="308" t="s">
        <v>194</v>
      </c>
      <c r="U54" s="309"/>
      <c r="V54" s="309"/>
      <c r="W54" s="309"/>
      <c r="X54" s="309"/>
      <c r="Y54" s="309"/>
      <c r="Z54" s="309"/>
      <c r="AA54" s="310"/>
      <c r="AC54" s="94"/>
      <c r="AD54" s="94"/>
      <c r="AE54" s="94"/>
      <c r="AF54" s="94"/>
    </row>
    <row r="55" spans="1:32" ht="11.25" customHeight="1" x14ac:dyDescent="0.4">
      <c r="A55" s="94"/>
      <c r="B55" s="94"/>
      <c r="C55" s="6"/>
      <c r="D55" s="109"/>
      <c r="E55" s="201">
        <v>6</v>
      </c>
      <c r="F55" s="308" t="s">
        <v>167</v>
      </c>
      <c r="G55" s="309"/>
      <c r="H55" s="309"/>
      <c r="I55" s="309"/>
      <c r="J55" s="309"/>
      <c r="K55" s="309"/>
      <c r="L55" s="309"/>
      <c r="M55" s="310"/>
      <c r="N55" s="94"/>
      <c r="P55" s="94"/>
      <c r="Q55" s="230" t="s">
        <v>13</v>
      </c>
      <c r="R55" s="98"/>
      <c r="S55" s="201"/>
      <c r="T55" s="308"/>
      <c r="U55" s="309"/>
      <c r="V55" s="309"/>
      <c r="W55" s="309"/>
      <c r="X55" s="309"/>
      <c r="Y55" s="309"/>
      <c r="Z55" s="309"/>
      <c r="AA55" s="310"/>
      <c r="AC55" s="94"/>
      <c r="AD55" s="94"/>
      <c r="AE55" s="94"/>
      <c r="AF55" s="94"/>
    </row>
    <row r="56" spans="1:32" ht="11.25" customHeight="1" thickBot="1" x14ac:dyDescent="0.45">
      <c r="A56" s="94"/>
      <c r="B56" s="94"/>
      <c r="C56" s="94"/>
      <c r="D56" s="19"/>
      <c r="E56" s="201"/>
      <c r="F56" s="311"/>
      <c r="G56" s="312"/>
      <c r="H56" s="312"/>
      <c r="I56" s="312"/>
      <c r="J56" s="312"/>
      <c r="K56" s="312"/>
      <c r="L56" s="312"/>
      <c r="M56" s="313"/>
      <c r="N56" s="94"/>
      <c r="P56" s="94"/>
      <c r="Q56" s="230"/>
      <c r="R56" s="99"/>
      <c r="S56" s="201">
        <v>6</v>
      </c>
      <c r="T56" s="308" t="s">
        <v>195</v>
      </c>
      <c r="U56" s="309"/>
      <c r="V56" s="309"/>
      <c r="W56" s="309"/>
      <c r="X56" s="309"/>
      <c r="Y56" s="309"/>
      <c r="Z56" s="309"/>
      <c r="AA56" s="310"/>
      <c r="AC56" s="94"/>
      <c r="AD56" s="94"/>
      <c r="AE56" s="94"/>
      <c r="AF56" s="94"/>
    </row>
    <row r="57" spans="1:32" ht="11.25" customHeight="1" thickBot="1" x14ac:dyDescent="0.45">
      <c r="A57" s="94"/>
      <c r="B57" s="94"/>
      <c r="C57" s="94"/>
      <c r="D57" s="88"/>
      <c r="E57" s="94"/>
      <c r="F57" s="88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8"/>
      <c r="S57" s="201"/>
      <c r="T57" s="308"/>
      <c r="U57" s="309"/>
      <c r="V57" s="309"/>
      <c r="W57" s="309"/>
      <c r="X57" s="309"/>
      <c r="Y57" s="309"/>
      <c r="Z57" s="309"/>
      <c r="AA57" s="310"/>
      <c r="AC57" s="94"/>
      <c r="AD57" s="94"/>
      <c r="AE57" s="94"/>
      <c r="AF57" s="94"/>
    </row>
    <row r="58" spans="1:32" ht="11.25" customHeight="1" x14ac:dyDescent="0.4">
      <c r="A58" s="94"/>
      <c r="B58" s="94"/>
      <c r="C58" s="282" t="s">
        <v>181</v>
      </c>
      <c r="D58" s="283"/>
      <c r="E58" s="283"/>
      <c r="F58" s="283"/>
      <c r="G58" s="283"/>
      <c r="H58" s="283"/>
      <c r="I58" s="283"/>
      <c r="J58" s="283"/>
      <c r="K58" s="283"/>
      <c r="L58" s="283" t="s">
        <v>7</v>
      </c>
      <c r="M58" s="286"/>
      <c r="N58" s="94"/>
      <c r="O58" s="94"/>
      <c r="P58" s="94"/>
      <c r="R58" s="99"/>
      <c r="S58" s="201">
        <v>7</v>
      </c>
      <c r="T58" s="308" t="s">
        <v>196</v>
      </c>
      <c r="U58" s="309"/>
      <c r="V58" s="309"/>
      <c r="W58" s="309"/>
      <c r="X58" s="309"/>
      <c r="Y58" s="309"/>
      <c r="Z58" s="309"/>
      <c r="AA58" s="310"/>
      <c r="AC58" s="94"/>
      <c r="AD58" s="94"/>
      <c r="AE58" s="94"/>
      <c r="AF58" s="94"/>
    </row>
    <row r="59" spans="1:32" ht="11.25" customHeight="1" thickBot="1" x14ac:dyDescent="0.45">
      <c r="A59" s="94"/>
      <c r="B59" s="94"/>
      <c r="C59" s="284"/>
      <c r="D59" s="285"/>
      <c r="E59" s="285"/>
      <c r="F59" s="285"/>
      <c r="G59" s="285"/>
      <c r="H59" s="285"/>
      <c r="I59" s="285"/>
      <c r="J59" s="285"/>
      <c r="K59" s="285"/>
      <c r="L59" s="285"/>
      <c r="M59" s="287"/>
      <c r="N59" s="94"/>
      <c r="O59" s="94"/>
      <c r="P59" s="94"/>
      <c r="R59" s="94"/>
      <c r="S59" s="201"/>
      <c r="T59" s="311"/>
      <c r="U59" s="312"/>
      <c r="V59" s="312"/>
      <c r="W59" s="312"/>
      <c r="X59" s="312"/>
      <c r="Y59" s="312"/>
      <c r="Z59" s="312"/>
      <c r="AA59" s="313"/>
      <c r="AC59" s="94"/>
      <c r="AD59" s="94"/>
      <c r="AE59" s="94"/>
      <c r="AF59" s="94"/>
    </row>
    <row r="60" spans="1:32" ht="11.25" customHeight="1" thickBot="1" x14ac:dyDescent="0.45">
      <c r="A60" s="94"/>
      <c r="B60" s="94"/>
      <c r="C60" s="94"/>
      <c r="D60" s="88"/>
      <c r="E60" s="89"/>
      <c r="F60" s="89"/>
      <c r="G60" s="89"/>
      <c r="H60" s="89"/>
      <c r="I60" s="89"/>
      <c r="J60" s="89"/>
      <c r="K60" s="89"/>
      <c r="L60" s="89"/>
      <c r="M60" s="89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</row>
    <row r="61" spans="1:32" ht="11.25" customHeight="1" x14ac:dyDescent="0.4">
      <c r="A61" s="94"/>
      <c r="B61" s="94"/>
      <c r="C61" s="94"/>
      <c r="D61" s="105"/>
      <c r="E61" s="201">
        <v>1</v>
      </c>
      <c r="F61" s="321" t="s">
        <v>168</v>
      </c>
      <c r="G61" s="322"/>
      <c r="H61" s="322"/>
      <c r="I61" s="322"/>
      <c r="J61" s="322"/>
      <c r="K61" s="322"/>
      <c r="L61" s="322"/>
      <c r="M61" s="323"/>
      <c r="N61" s="94"/>
      <c r="P61" s="94"/>
      <c r="AE61" s="94"/>
      <c r="AF61" s="94"/>
    </row>
    <row r="62" spans="1:32" ht="11.25" customHeight="1" x14ac:dyDescent="0.4">
      <c r="A62" s="94"/>
      <c r="B62" s="94"/>
      <c r="C62" s="94"/>
      <c r="D62" s="108"/>
      <c r="E62" s="201"/>
      <c r="F62" s="308"/>
      <c r="G62" s="309"/>
      <c r="H62" s="309"/>
      <c r="I62" s="309"/>
      <c r="J62" s="309"/>
      <c r="K62" s="309"/>
      <c r="L62" s="309"/>
      <c r="M62" s="310"/>
      <c r="N62" s="94"/>
      <c r="P62" s="94"/>
      <c r="AE62" s="94"/>
      <c r="AF62" s="94"/>
    </row>
    <row r="63" spans="1:32" ht="11.25" customHeight="1" x14ac:dyDescent="0.4">
      <c r="A63" s="94"/>
      <c r="B63" s="94"/>
      <c r="C63" s="230" t="s">
        <v>158</v>
      </c>
      <c r="D63" s="105"/>
      <c r="E63" s="201">
        <v>2</v>
      </c>
      <c r="F63" s="308" t="s">
        <v>169</v>
      </c>
      <c r="G63" s="309"/>
      <c r="H63" s="309"/>
      <c r="I63" s="309"/>
      <c r="J63" s="309"/>
      <c r="K63" s="309"/>
      <c r="L63" s="309"/>
      <c r="M63" s="310"/>
      <c r="N63" s="94"/>
      <c r="AE63" s="94"/>
      <c r="AF63" s="94"/>
    </row>
    <row r="64" spans="1:32" ht="11.25" customHeight="1" x14ac:dyDescent="0.4">
      <c r="A64" s="94"/>
      <c r="B64" s="94"/>
      <c r="C64" s="230"/>
      <c r="D64" s="19"/>
      <c r="E64" s="201"/>
      <c r="F64" s="308"/>
      <c r="G64" s="309"/>
      <c r="H64" s="309"/>
      <c r="I64" s="309"/>
      <c r="J64" s="309"/>
      <c r="K64" s="309"/>
      <c r="L64" s="309"/>
      <c r="M64" s="310"/>
      <c r="AE64" s="94"/>
      <c r="AF64" s="94"/>
    </row>
    <row r="65" spans="1:32" ht="11.25" customHeight="1" x14ac:dyDescent="0.4">
      <c r="A65" s="94"/>
      <c r="B65" s="94"/>
      <c r="C65" s="94"/>
      <c r="D65" s="109"/>
      <c r="E65" s="201">
        <v>3</v>
      </c>
      <c r="F65" s="308" t="s">
        <v>170</v>
      </c>
      <c r="G65" s="309"/>
      <c r="H65" s="309"/>
      <c r="I65" s="309"/>
      <c r="J65" s="309"/>
      <c r="K65" s="309"/>
      <c r="L65" s="309"/>
      <c r="M65" s="310"/>
      <c r="AE65" s="94"/>
      <c r="AF65" s="94"/>
    </row>
    <row r="66" spans="1:32" ht="11.25" customHeight="1" x14ac:dyDescent="0.4">
      <c r="A66" s="94"/>
      <c r="B66" s="94"/>
      <c r="C66" s="94"/>
      <c r="D66" s="88"/>
      <c r="E66" s="201"/>
      <c r="F66" s="315"/>
      <c r="G66" s="316"/>
      <c r="H66" s="316"/>
      <c r="I66" s="316"/>
      <c r="J66" s="316"/>
      <c r="K66" s="316"/>
      <c r="L66" s="316"/>
      <c r="M66" s="317"/>
      <c r="N66" s="94"/>
      <c r="P66" s="94"/>
      <c r="AE66" s="94"/>
      <c r="AF66" s="94"/>
    </row>
    <row r="67" spans="1:32" ht="11.25" customHeight="1" x14ac:dyDescent="0.4">
      <c r="A67" s="94"/>
      <c r="B67" s="94"/>
      <c r="C67" s="94"/>
      <c r="D67" s="88"/>
      <c r="E67" s="201" t="s">
        <v>6</v>
      </c>
      <c r="F67" s="318" t="s">
        <v>171</v>
      </c>
      <c r="G67" s="319"/>
      <c r="H67" s="319"/>
      <c r="I67" s="319"/>
      <c r="J67" s="319"/>
      <c r="K67" s="319"/>
      <c r="L67" s="319"/>
      <c r="M67" s="320"/>
      <c r="N67" s="269" t="s">
        <v>7</v>
      </c>
      <c r="O67" s="269"/>
      <c r="AE67" s="94"/>
      <c r="AF67" s="94"/>
    </row>
    <row r="68" spans="1:32" ht="11.25" customHeight="1" x14ac:dyDescent="0.4">
      <c r="A68" s="94"/>
      <c r="B68" s="94"/>
      <c r="C68" s="94"/>
      <c r="D68" s="108"/>
      <c r="E68" s="201"/>
      <c r="F68" s="308"/>
      <c r="G68" s="309"/>
      <c r="H68" s="309"/>
      <c r="I68" s="309"/>
      <c r="J68" s="309"/>
      <c r="K68" s="309"/>
      <c r="L68" s="309"/>
      <c r="M68" s="310"/>
      <c r="N68" s="269"/>
      <c r="O68" s="269"/>
      <c r="P68" s="94"/>
      <c r="AE68" s="94"/>
      <c r="AF68" s="94"/>
    </row>
    <row r="69" spans="1:32" ht="11.25" customHeight="1" x14ac:dyDescent="0.4">
      <c r="A69" s="94"/>
      <c r="B69" s="94"/>
      <c r="C69" s="230" t="s">
        <v>159</v>
      </c>
      <c r="D69" s="109"/>
      <c r="E69" s="201">
        <v>5</v>
      </c>
      <c r="F69" s="308" t="s">
        <v>172</v>
      </c>
      <c r="G69" s="309"/>
      <c r="H69" s="309"/>
      <c r="I69" s="309"/>
      <c r="J69" s="309"/>
      <c r="K69" s="309"/>
      <c r="L69" s="309"/>
      <c r="M69" s="310"/>
      <c r="N69" s="88"/>
      <c r="P69" s="94"/>
      <c r="Q69" s="94"/>
      <c r="R69" s="236"/>
      <c r="T69" s="201"/>
      <c r="U69" s="201"/>
      <c r="V69" s="201"/>
      <c r="W69" s="214"/>
      <c r="X69" s="214"/>
      <c r="Y69" s="214"/>
      <c r="Z69" s="214"/>
      <c r="AA69" s="214"/>
      <c r="AB69" s="214"/>
      <c r="AE69" s="94"/>
      <c r="AF69" s="94"/>
    </row>
    <row r="70" spans="1:32" ht="11.25" customHeight="1" x14ac:dyDescent="0.4">
      <c r="A70" s="94"/>
      <c r="B70" s="94"/>
      <c r="C70" s="230"/>
      <c r="D70" s="108"/>
      <c r="E70" s="201"/>
      <c r="F70" s="308"/>
      <c r="G70" s="309"/>
      <c r="H70" s="309"/>
      <c r="I70" s="309"/>
      <c r="J70" s="309"/>
      <c r="K70" s="309"/>
      <c r="L70" s="309"/>
      <c r="M70" s="310"/>
      <c r="N70" s="88"/>
      <c r="P70" s="94"/>
      <c r="R70" s="236"/>
      <c r="T70" s="201"/>
      <c r="U70" s="201"/>
      <c r="V70" s="201"/>
      <c r="W70" s="214"/>
      <c r="X70" s="214"/>
      <c r="Y70" s="214"/>
      <c r="Z70" s="214"/>
      <c r="AA70" s="214"/>
      <c r="AB70" s="214"/>
      <c r="AC70" s="94"/>
      <c r="AD70" s="94"/>
      <c r="AE70" s="94"/>
      <c r="AF70" s="94"/>
    </row>
    <row r="71" spans="1:32" ht="11.25" customHeight="1" x14ac:dyDescent="0.4">
      <c r="A71" s="94"/>
      <c r="B71" s="94"/>
      <c r="C71" s="6"/>
      <c r="D71" s="109"/>
      <c r="E71" s="201">
        <v>6</v>
      </c>
      <c r="F71" s="308" t="s">
        <v>173</v>
      </c>
      <c r="G71" s="309"/>
      <c r="H71" s="309"/>
      <c r="I71" s="309"/>
      <c r="J71" s="309"/>
      <c r="K71" s="309"/>
      <c r="L71" s="309"/>
      <c r="M71" s="310"/>
      <c r="N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</row>
    <row r="72" spans="1:32" ht="11.25" customHeight="1" thickBot="1" x14ac:dyDescent="0.45">
      <c r="A72" s="94"/>
      <c r="B72" s="94"/>
      <c r="C72" s="94"/>
      <c r="D72" s="19"/>
      <c r="E72" s="201"/>
      <c r="F72" s="311"/>
      <c r="G72" s="312"/>
      <c r="H72" s="312"/>
      <c r="I72" s="312"/>
      <c r="J72" s="312"/>
      <c r="K72" s="312"/>
      <c r="L72" s="312"/>
      <c r="M72" s="313"/>
      <c r="N72" s="94"/>
      <c r="P72" s="94"/>
      <c r="Q72" s="94"/>
      <c r="R72" s="94"/>
      <c r="S72" s="94"/>
      <c r="T72" s="88"/>
      <c r="U72" s="94"/>
      <c r="V72" s="94"/>
      <c r="W72" s="94"/>
      <c r="X72" s="94"/>
      <c r="Y72" s="94"/>
      <c r="Z72" s="94"/>
      <c r="AA72" s="88"/>
      <c r="AB72" s="88"/>
      <c r="AC72" s="88"/>
      <c r="AD72" s="94"/>
      <c r="AE72" s="94"/>
      <c r="AF72" s="94"/>
    </row>
    <row r="73" spans="1:32" ht="11.25" customHeight="1" x14ac:dyDescent="0.4">
      <c r="A73" s="94"/>
      <c r="B73" s="94"/>
      <c r="O73" s="94"/>
      <c r="P73" s="94"/>
      <c r="Q73" s="94"/>
      <c r="R73" s="94"/>
      <c r="S73" s="94"/>
      <c r="T73" s="88"/>
      <c r="U73" s="94"/>
      <c r="V73" s="94"/>
      <c r="W73" s="94"/>
      <c r="X73" s="94"/>
      <c r="Y73" s="94"/>
      <c r="Z73" s="94"/>
      <c r="AA73" s="88"/>
      <c r="AB73" s="88"/>
      <c r="AC73" s="88"/>
      <c r="AD73" s="94"/>
      <c r="AE73" s="94"/>
      <c r="AF73" s="94"/>
    </row>
    <row r="74" spans="1:32" s="91" customFormat="1" ht="12" x14ac:dyDescent="0.4">
      <c r="D74" s="28"/>
    </row>
    <row r="75" spans="1:32" ht="18.75" x14ac:dyDescent="0.4">
      <c r="A75" s="215" t="s">
        <v>0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</row>
    <row r="76" spans="1:32" s="3" customFormat="1" ht="9" x14ac:dyDescent="0.4">
      <c r="A76" s="2"/>
      <c r="B76" s="2"/>
      <c r="C76" s="2"/>
      <c r="D76" s="9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7.25" x14ac:dyDescent="0.4">
      <c r="A77" s="249" t="s">
        <v>14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</row>
    <row r="78" spans="1:32" s="3" customFormat="1" ht="9" x14ac:dyDescent="0.4">
      <c r="A78" s="7"/>
      <c r="B78" s="8"/>
      <c r="C78" s="8"/>
      <c r="D78" s="8"/>
      <c r="E78" s="8"/>
      <c r="F78" s="8"/>
      <c r="G78" s="8"/>
      <c r="H78" s="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8"/>
      <c r="Z78" s="8"/>
      <c r="AA78" s="8"/>
      <c r="AB78" s="8"/>
      <c r="AC78" s="8"/>
      <c r="AD78" s="8"/>
      <c r="AE78" s="8"/>
      <c r="AF78" s="8"/>
    </row>
    <row r="79" spans="1:32" ht="14.25" x14ac:dyDescent="0.4">
      <c r="A79" s="94"/>
      <c r="B79" s="14"/>
      <c r="D79" s="128"/>
      <c r="F79" s="192" t="s">
        <v>329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4"/>
      <c r="AF79" s="94"/>
    </row>
    <row r="80" spans="1:32" ht="18.600000000000001" customHeight="1" x14ac:dyDescent="0.4">
      <c r="A80" s="94"/>
      <c r="D80" s="128"/>
      <c r="F80" s="191" t="s">
        <v>15</v>
      </c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4"/>
      <c r="AF80" s="94"/>
    </row>
    <row r="81" spans="1:32" ht="18.600000000000001" customHeight="1" x14ac:dyDescent="0.4">
      <c r="A81" s="94"/>
      <c r="D81" s="128"/>
      <c r="F81" s="191" t="s">
        <v>16</v>
      </c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4"/>
      <c r="AF81" s="94"/>
    </row>
    <row r="82" spans="1:32" ht="18.600000000000001" customHeight="1" x14ac:dyDescent="0.4">
      <c r="A82" s="94"/>
      <c r="D82" s="128"/>
      <c r="F82" s="191" t="s">
        <v>330</v>
      </c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29"/>
      <c r="AF82" s="94"/>
    </row>
    <row r="83" spans="1:32" s="3" customFormat="1" ht="9.75" thickBot="1" x14ac:dyDescent="0.45">
      <c r="A83" s="2"/>
      <c r="B83" s="2"/>
      <c r="C83" s="2"/>
      <c r="D83" s="9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1.25" customHeight="1" x14ac:dyDescent="0.4">
      <c r="A84" s="94"/>
      <c r="B84" s="94"/>
      <c r="C84" s="94"/>
      <c r="D84" s="282" t="s">
        <v>315</v>
      </c>
      <c r="E84" s="283"/>
      <c r="F84" s="283"/>
      <c r="G84" s="283"/>
      <c r="H84" s="283"/>
      <c r="I84" s="283"/>
      <c r="J84" s="283"/>
      <c r="K84" s="283"/>
      <c r="L84" s="283"/>
      <c r="M84" s="283" t="s">
        <v>7</v>
      </c>
      <c r="N84" s="286"/>
      <c r="O84" s="94"/>
      <c r="R84" s="94"/>
      <c r="S84" s="106"/>
      <c r="T84" s="282" t="s">
        <v>316</v>
      </c>
      <c r="U84" s="283"/>
      <c r="V84" s="283"/>
      <c r="W84" s="283"/>
      <c r="X84" s="283"/>
      <c r="Y84" s="283"/>
      <c r="Z84" s="283"/>
      <c r="AA84" s="283"/>
      <c r="AB84" s="283"/>
      <c r="AC84" s="283" t="s">
        <v>7</v>
      </c>
      <c r="AD84" s="286"/>
      <c r="AE84" s="93"/>
      <c r="AF84" s="93"/>
    </row>
    <row r="85" spans="1:32" ht="11.25" customHeight="1" thickBot="1" x14ac:dyDescent="0.45">
      <c r="A85" s="94"/>
      <c r="B85" s="94"/>
      <c r="C85" s="94"/>
      <c r="D85" s="284"/>
      <c r="E85" s="285"/>
      <c r="F85" s="285"/>
      <c r="G85" s="285"/>
      <c r="H85" s="285"/>
      <c r="I85" s="285"/>
      <c r="J85" s="285"/>
      <c r="K85" s="285"/>
      <c r="L85" s="285"/>
      <c r="M85" s="285"/>
      <c r="N85" s="287"/>
      <c r="O85" s="94"/>
      <c r="R85" s="94"/>
      <c r="S85" s="106"/>
      <c r="T85" s="284"/>
      <c r="U85" s="285"/>
      <c r="V85" s="285"/>
      <c r="W85" s="285"/>
      <c r="X85" s="285"/>
      <c r="Y85" s="285"/>
      <c r="Z85" s="285"/>
      <c r="AA85" s="285"/>
      <c r="AB85" s="285"/>
      <c r="AC85" s="285"/>
      <c r="AD85" s="287"/>
      <c r="AE85" s="93"/>
      <c r="AF85" s="93"/>
    </row>
    <row r="86" spans="1:32" ht="11.25" customHeight="1" thickBot="1" x14ac:dyDescent="0.45">
      <c r="A86" s="94"/>
      <c r="B86" s="94"/>
      <c r="C86" s="94"/>
      <c r="D86" s="88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3"/>
      <c r="AF86" s="93"/>
    </row>
    <row r="87" spans="1:32" ht="11.25" customHeight="1" x14ac:dyDescent="0.4">
      <c r="A87" s="94"/>
      <c r="B87" s="94"/>
      <c r="C87" s="94"/>
      <c r="D87" s="88"/>
      <c r="E87" s="288" t="s">
        <v>17</v>
      </c>
      <c r="F87" s="289"/>
      <c r="G87" s="302" t="str">
        <f>F15</f>
        <v>ともぞうSC</v>
      </c>
      <c r="H87" s="303"/>
      <c r="I87" s="303"/>
      <c r="J87" s="303"/>
      <c r="K87" s="303"/>
      <c r="L87" s="303"/>
      <c r="M87" s="303"/>
      <c r="N87" s="304"/>
      <c r="Q87" s="94"/>
      <c r="R87" s="94"/>
      <c r="S87" s="94"/>
      <c r="T87" s="94"/>
      <c r="U87" s="288" t="s">
        <v>18</v>
      </c>
      <c r="V87" s="289"/>
      <c r="W87" s="290" t="str">
        <f>T13</f>
        <v>みはらSCｊｒ</v>
      </c>
      <c r="X87" s="291"/>
      <c r="Y87" s="291"/>
      <c r="Z87" s="291"/>
      <c r="AA87" s="291"/>
      <c r="AB87" s="291"/>
      <c r="AC87" s="291"/>
      <c r="AD87" s="292"/>
      <c r="AE87" s="93"/>
      <c r="AF87" s="93"/>
    </row>
    <row r="88" spans="1:32" ht="11.25" customHeight="1" x14ac:dyDescent="0.4">
      <c r="A88" s="94"/>
      <c r="B88" s="94"/>
      <c r="C88" s="94"/>
      <c r="D88" s="88"/>
      <c r="E88" s="259"/>
      <c r="F88" s="260"/>
      <c r="G88" s="305"/>
      <c r="H88" s="306"/>
      <c r="I88" s="306"/>
      <c r="J88" s="306"/>
      <c r="K88" s="306"/>
      <c r="L88" s="306"/>
      <c r="M88" s="306"/>
      <c r="N88" s="307"/>
      <c r="Q88" s="94"/>
      <c r="R88" s="94"/>
      <c r="S88" s="94"/>
      <c r="T88" s="94"/>
      <c r="U88" s="259"/>
      <c r="V88" s="260"/>
      <c r="W88" s="263"/>
      <c r="X88" s="264"/>
      <c r="Y88" s="264"/>
      <c r="Z88" s="264"/>
      <c r="AA88" s="264"/>
      <c r="AB88" s="264"/>
      <c r="AC88" s="264"/>
      <c r="AD88" s="265"/>
      <c r="AE88" s="93"/>
      <c r="AF88" s="93"/>
    </row>
    <row r="89" spans="1:32" ht="11.25" customHeight="1" x14ac:dyDescent="0.4">
      <c r="A89" s="94"/>
      <c r="B89" s="94"/>
      <c r="C89" s="94"/>
      <c r="D89" s="201"/>
      <c r="E89" s="259" t="s">
        <v>19</v>
      </c>
      <c r="F89" s="260"/>
      <c r="G89" s="263" t="str">
        <f>T33</f>
        <v>ウエストフットコム　U11</v>
      </c>
      <c r="H89" s="264"/>
      <c r="I89" s="264"/>
      <c r="J89" s="264"/>
      <c r="K89" s="264"/>
      <c r="L89" s="264"/>
      <c r="M89" s="264"/>
      <c r="N89" s="265"/>
      <c r="Q89" s="94"/>
      <c r="R89" s="94"/>
      <c r="S89" s="94"/>
      <c r="T89" s="201"/>
      <c r="U89" s="259" t="s">
        <v>20</v>
      </c>
      <c r="V89" s="260"/>
      <c r="W89" s="263" t="str">
        <f>F47</f>
        <v>FCアリーバ　V</v>
      </c>
      <c r="X89" s="264"/>
      <c r="Y89" s="264"/>
      <c r="Z89" s="264"/>
      <c r="AA89" s="264"/>
      <c r="AB89" s="264"/>
      <c r="AC89" s="264"/>
      <c r="AD89" s="265"/>
      <c r="AE89" s="93"/>
      <c r="AF89" s="93"/>
    </row>
    <row r="90" spans="1:32" ht="11.25" customHeight="1" x14ac:dyDescent="0.4">
      <c r="A90" s="94"/>
      <c r="B90" s="94"/>
      <c r="C90" s="94"/>
      <c r="D90" s="201"/>
      <c r="E90" s="259"/>
      <c r="F90" s="260"/>
      <c r="G90" s="263"/>
      <c r="H90" s="264"/>
      <c r="I90" s="264"/>
      <c r="J90" s="264"/>
      <c r="K90" s="264"/>
      <c r="L90" s="264"/>
      <c r="M90" s="264"/>
      <c r="N90" s="265"/>
      <c r="Q90" s="94"/>
      <c r="R90" s="94"/>
      <c r="S90" s="94"/>
      <c r="T90" s="201"/>
      <c r="U90" s="259"/>
      <c r="V90" s="260"/>
      <c r="W90" s="263"/>
      <c r="X90" s="264"/>
      <c r="Y90" s="264"/>
      <c r="Z90" s="264"/>
      <c r="AA90" s="264"/>
      <c r="AB90" s="264"/>
      <c r="AC90" s="264"/>
      <c r="AD90" s="265"/>
      <c r="AE90" s="93"/>
      <c r="AF90" s="93"/>
    </row>
    <row r="91" spans="1:32" ht="11.25" customHeight="1" x14ac:dyDescent="0.4">
      <c r="A91" s="94"/>
      <c r="B91" s="94"/>
      <c r="C91" s="94"/>
      <c r="D91" s="88"/>
      <c r="E91" s="271" t="s">
        <v>21</v>
      </c>
      <c r="F91" s="272"/>
      <c r="G91" s="273" t="str">
        <f>T47</f>
        <v>カテット白沢　ドイス</v>
      </c>
      <c r="H91" s="274"/>
      <c r="I91" s="274"/>
      <c r="J91" s="274"/>
      <c r="K91" s="274"/>
      <c r="L91" s="274"/>
      <c r="M91" s="274"/>
      <c r="N91" s="275"/>
      <c r="Q91" s="94"/>
      <c r="R91" s="94"/>
      <c r="S91" s="94"/>
      <c r="T91" s="94"/>
      <c r="U91" s="259" t="s">
        <v>22</v>
      </c>
      <c r="V91" s="260"/>
      <c r="W91" s="263" t="str">
        <f>T52</f>
        <v>ＳＵＧＡＯプロミネンス</v>
      </c>
      <c r="X91" s="264"/>
      <c r="Y91" s="264"/>
      <c r="Z91" s="264"/>
      <c r="AA91" s="264"/>
      <c r="AB91" s="264"/>
      <c r="AC91" s="264"/>
      <c r="AD91" s="265"/>
    </row>
    <row r="92" spans="1:32" ht="11.25" customHeight="1" x14ac:dyDescent="0.4">
      <c r="A92" s="276"/>
      <c r="B92" s="94"/>
      <c r="C92" s="94"/>
      <c r="D92" s="88"/>
      <c r="E92" s="297"/>
      <c r="F92" s="298"/>
      <c r="G92" s="299"/>
      <c r="H92" s="300"/>
      <c r="I92" s="300"/>
      <c r="J92" s="300"/>
      <c r="K92" s="300"/>
      <c r="L92" s="300"/>
      <c r="M92" s="300"/>
      <c r="N92" s="301"/>
      <c r="Q92" s="236"/>
      <c r="R92" s="94"/>
      <c r="S92" s="94"/>
      <c r="T92" s="94"/>
      <c r="U92" s="271"/>
      <c r="V92" s="272"/>
      <c r="W92" s="273"/>
      <c r="X92" s="274"/>
      <c r="Y92" s="274"/>
      <c r="Z92" s="274"/>
      <c r="AA92" s="274"/>
      <c r="AB92" s="274"/>
      <c r="AC92" s="274"/>
      <c r="AD92" s="275"/>
    </row>
    <row r="93" spans="1:32" ht="11.25" customHeight="1" x14ac:dyDescent="0.4">
      <c r="A93" s="276"/>
      <c r="B93" s="94"/>
      <c r="C93" s="94"/>
      <c r="D93" s="88"/>
      <c r="E93" s="297" t="s">
        <v>23</v>
      </c>
      <c r="F93" s="298"/>
      <c r="G93" s="299" t="str">
        <f>F35</f>
        <v>本郷北FC</v>
      </c>
      <c r="H93" s="300"/>
      <c r="I93" s="300"/>
      <c r="J93" s="300"/>
      <c r="K93" s="300"/>
      <c r="L93" s="300"/>
      <c r="M93" s="300"/>
      <c r="N93" s="301"/>
      <c r="Q93" s="228"/>
      <c r="R93" s="94"/>
      <c r="S93" s="94"/>
      <c r="T93" s="94"/>
      <c r="U93" s="277" t="s">
        <v>24</v>
      </c>
      <c r="V93" s="278"/>
      <c r="W93" s="279" t="str">
        <f>T35</f>
        <v>豊郷JFC宇都宮　U-12</v>
      </c>
      <c r="X93" s="280"/>
      <c r="Y93" s="280"/>
      <c r="Z93" s="280"/>
      <c r="AA93" s="280"/>
      <c r="AB93" s="280"/>
      <c r="AC93" s="280"/>
      <c r="AD93" s="281"/>
      <c r="AE93" s="269" t="s">
        <v>12</v>
      </c>
      <c r="AF93" s="269"/>
    </row>
    <row r="94" spans="1:32" ht="11.25" customHeight="1" x14ac:dyDescent="0.4">
      <c r="A94" s="94"/>
      <c r="B94" s="94"/>
      <c r="C94" s="94"/>
      <c r="D94" s="88"/>
      <c r="E94" s="277"/>
      <c r="F94" s="278"/>
      <c r="G94" s="279"/>
      <c r="H94" s="280"/>
      <c r="I94" s="280"/>
      <c r="J94" s="280"/>
      <c r="K94" s="280"/>
      <c r="L94" s="280"/>
      <c r="M94" s="280"/>
      <c r="N94" s="281"/>
      <c r="Q94" s="93"/>
      <c r="R94" s="94"/>
      <c r="S94" s="94"/>
      <c r="T94" s="94"/>
      <c r="U94" s="259"/>
      <c r="V94" s="260"/>
      <c r="W94" s="263"/>
      <c r="X94" s="264"/>
      <c r="Y94" s="264"/>
      <c r="Z94" s="264"/>
      <c r="AA94" s="264"/>
      <c r="AB94" s="264"/>
      <c r="AC94" s="264"/>
      <c r="AD94" s="265"/>
      <c r="AE94" s="269"/>
      <c r="AF94" s="269"/>
    </row>
    <row r="95" spans="1:32" ht="11.25" customHeight="1" x14ac:dyDescent="0.4">
      <c r="A95" s="94"/>
      <c r="B95" s="94"/>
      <c r="C95" s="94"/>
      <c r="D95" s="201"/>
      <c r="E95" s="259" t="s">
        <v>25</v>
      </c>
      <c r="F95" s="260"/>
      <c r="G95" s="263" t="str">
        <f>T58</f>
        <v>宝木キッカーズ</v>
      </c>
      <c r="H95" s="264"/>
      <c r="I95" s="264"/>
      <c r="J95" s="264"/>
      <c r="K95" s="264"/>
      <c r="L95" s="264"/>
      <c r="M95" s="264"/>
      <c r="N95" s="265"/>
      <c r="O95" s="269" t="s">
        <v>12</v>
      </c>
      <c r="P95" s="269"/>
      <c r="Q95" s="93"/>
      <c r="R95" s="94"/>
      <c r="S95" s="94"/>
      <c r="T95" s="201"/>
      <c r="U95" s="259" t="s">
        <v>26</v>
      </c>
      <c r="V95" s="260"/>
      <c r="W95" s="263" t="str">
        <f>F67</f>
        <v>宇大付属小SSS　U-11</v>
      </c>
      <c r="X95" s="264"/>
      <c r="Y95" s="264"/>
      <c r="Z95" s="264"/>
      <c r="AA95" s="264"/>
      <c r="AB95" s="264"/>
      <c r="AC95" s="264"/>
      <c r="AD95" s="265"/>
      <c r="AE95" s="94"/>
      <c r="AF95" s="88"/>
    </row>
    <row r="96" spans="1:32" ht="11.25" customHeight="1" x14ac:dyDescent="0.4">
      <c r="A96" s="94"/>
      <c r="B96" s="94"/>
      <c r="C96" s="94"/>
      <c r="D96" s="201"/>
      <c r="E96" s="259"/>
      <c r="F96" s="260"/>
      <c r="G96" s="263"/>
      <c r="H96" s="264"/>
      <c r="I96" s="264"/>
      <c r="J96" s="264"/>
      <c r="K96" s="264"/>
      <c r="L96" s="264"/>
      <c r="M96" s="264"/>
      <c r="N96" s="265"/>
      <c r="O96" s="269"/>
      <c r="P96" s="269"/>
      <c r="Q96" s="93"/>
      <c r="R96" s="106"/>
      <c r="S96" s="94"/>
      <c r="T96" s="201"/>
      <c r="U96" s="259"/>
      <c r="V96" s="260"/>
      <c r="W96" s="263"/>
      <c r="X96" s="264"/>
      <c r="Y96" s="264"/>
      <c r="Z96" s="264"/>
      <c r="AA96" s="264"/>
      <c r="AB96" s="264"/>
      <c r="AC96" s="264"/>
      <c r="AD96" s="265"/>
      <c r="AE96" s="94"/>
      <c r="AF96" s="88"/>
    </row>
    <row r="97" spans="1:32" ht="11.25" customHeight="1" x14ac:dyDescent="0.4">
      <c r="A97" s="94"/>
      <c r="B97" s="94"/>
      <c r="C97" s="94"/>
      <c r="D97" s="88"/>
      <c r="E97" s="259" t="s">
        <v>27</v>
      </c>
      <c r="F97" s="260"/>
      <c r="G97" s="263" t="str">
        <f>F69</f>
        <v>ISOSC</v>
      </c>
      <c r="H97" s="264"/>
      <c r="I97" s="264"/>
      <c r="J97" s="264"/>
      <c r="K97" s="264"/>
      <c r="L97" s="264"/>
      <c r="M97" s="264"/>
      <c r="N97" s="265"/>
      <c r="Q97" s="94"/>
      <c r="R97" s="94"/>
      <c r="S97" s="94"/>
      <c r="T97" s="94"/>
      <c r="U97" s="259" t="s">
        <v>28</v>
      </c>
      <c r="V97" s="260"/>
      <c r="W97" s="263" t="str">
        <f>F39</f>
        <v>リフレSCチェルビアット</v>
      </c>
      <c r="X97" s="264"/>
      <c r="Y97" s="264"/>
      <c r="Z97" s="264"/>
      <c r="AA97" s="264"/>
      <c r="AB97" s="264"/>
      <c r="AC97" s="264"/>
      <c r="AD97" s="265"/>
      <c r="AE97" s="94"/>
      <c r="AF97" s="88"/>
    </row>
    <row r="98" spans="1:32" ht="11.25" customHeight="1" thickBot="1" x14ac:dyDescent="0.45">
      <c r="A98" s="94"/>
      <c r="B98" s="94"/>
      <c r="C98" s="94"/>
      <c r="D98" s="88"/>
      <c r="E98" s="261"/>
      <c r="F98" s="262"/>
      <c r="G98" s="266"/>
      <c r="H98" s="267"/>
      <c r="I98" s="267"/>
      <c r="J98" s="267"/>
      <c r="K98" s="267"/>
      <c r="L98" s="267"/>
      <c r="M98" s="267"/>
      <c r="N98" s="268"/>
      <c r="Q98" s="94"/>
      <c r="R98" s="94"/>
      <c r="S98" s="94"/>
      <c r="T98" s="94"/>
      <c r="U98" s="261"/>
      <c r="V98" s="262"/>
      <c r="W98" s="266"/>
      <c r="X98" s="267"/>
      <c r="Y98" s="267"/>
      <c r="Z98" s="267"/>
      <c r="AA98" s="267"/>
      <c r="AB98" s="267"/>
      <c r="AC98" s="267"/>
      <c r="AD98" s="268"/>
      <c r="AE98" s="94"/>
      <c r="AF98" s="88"/>
    </row>
    <row r="99" spans="1:32" ht="11.25" customHeight="1" thickBot="1" x14ac:dyDescent="0.45">
      <c r="A99" s="94"/>
      <c r="B99" s="94"/>
      <c r="C99" s="94"/>
      <c r="D99" s="88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3"/>
      <c r="P99" s="93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3"/>
      <c r="AF99" s="93"/>
    </row>
    <row r="100" spans="1:32" ht="11.25" customHeight="1" x14ac:dyDescent="0.4">
      <c r="A100" s="94"/>
      <c r="B100" s="94"/>
      <c r="C100" s="94"/>
      <c r="D100" s="282" t="s">
        <v>317</v>
      </c>
      <c r="E100" s="283"/>
      <c r="F100" s="283"/>
      <c r="G100" s="283"/>
      <c r="H100" s="283"/>
      <c r="I100" s="283"/>
      <c r="J100" s="283"/>
      <c r="K100" s="283"/>
      <c r="L100" s="283"/>
      <c r="M100" s="283" t="s">
        <v>7</v>
      </c>
      <c r="N100" s="286"/>
      <c r="O100" s="94"/>
      <c r="P100" s="94"/>
      <c r="Q100" s="94"/>
      <c r="R100" s="94"/>
      <c r="S100" s="106"/>
      <c r="T100" s="282" t="s">
        <v>318</v>
      </c>
      <c r="U100" s="283"/>
      <c r="V100" s="283"/>
      <c r="W100" s="283"/>
      <c r="X100" s="283"/>
      <c r="Y100" s="283"/>
      <c r="Z100" s="283"/>
      <c r="AA100" s="283"/>
      <c r="AB100" s="283"/>
      <c r="AC100" s="283" t="s">
        <v>7</v>
      </c>
      <c r="AD100" s="286"/>
      <c r="AE100" s="94"/>
      <c r="AF100" s="94"/>
    </row>
    <row r="101" spans="1:32" ht="11.25" customHeight="1" thickBot="1" x14ac:dyDescent="0.45">
      <c r="A101" s="94"/>
      <c r="B101" s="94"/>
      <c r="C101" s="94"/>
      <c r="D101" s="284"/>
      <c r="E101" s="285"/>
      <c r="F101" s="285"/>
      <c r="G101" s="285"/>
      <c r="H101" s="285"/>
      <c r="I101" s="285"/>
      <c r="J101" s="285"/>
      <c r="K101" s="285"/>
      <c r="L101" s="285"/>
      <c r="M101" s="285"/>
      <c r="N101" s="287"/>
      <c r="O101" s="94"/>
      <c r="P101" s="94"/>
      <c r="Q101" s="94"/>
      <c r="R101" s="94"/>
      <c r="S101" s="106"/>
      <c r="T101" s="284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7"/>
      <c r="AE101" s="94"/>
      <c r="AF101" s="94"/>
    </row>
    <row r="102" spans="1:32" ht="11.25" customHeight="1" thickBot="1" x14ac:dyDescent="0.45">
      <c r="A102" s="94"/>
      <c r="B102" s="94"/>
      <c r="C102" s="94"/>
      <c r="D102" s="88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3"/>
      <c r="P102" s="93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</row>
    <row r="103" spans="1:32" ht="11.25" customHeight="1" x14ac:dyDescent="0.4">
      <c r="A103" s="94"/>
      <c r="B103" s="94"/>
      <c r="C103" s="94"/>
      <c r="D103" s="88"/>
      <c r="E103" s="288" t="s">
        <v>29</v>
      </c>
      <c r="F103" s="289"/>
      <c r="G103" s="290" t="str">
        <f>F33</f>
        <v>SUGAO・SC</v>
      </c>
      <c r="H103" s="291"/>
      <c r="I103" s="291"/>
      <c r="J103" s="291"/>
      <c r="K103" s="291"/>
      <c r="L103" s="291"/>
      <c r="M103" s="291"/>
      <c r="N103" s="292"/>
      <c r="O103" s="97"/>
      <c r="P103" s="97"/>
      <c r="Q103" s="94"/>
      <c r="R103" s="94"/>
      <c r="S103" s="94"/>
      <c r="T103" s="94"/>
      <c r="U103" s="288" t="s">
        <v>30</v>
      </c>
      <c r="V103" s="289"/>
      <c r="W103" s="290" t="str">
        <f>T49</f>
        <v>S4スペランツァ</v>
      </c>
      <c r="X103" s="291"/>
      <c r="Y103" s="291"/>
      <c r="Z103" s="291"/>
      <c r="AA103" s="291"/>
      <c r="AB103" s="291"/>
      <c r="AC103" s="291"/>
      <c r="AD103" s="292"/>
      <c r="AE103" s="94"/>
      <c r="AF103" s="94"/>
    </row>
    <row r="104" spans="1:32" ht="11.25" customHeight="1" x14ac:dyDescent="0.4">
      <c r="A104" s="94"/>
      <c r="B104" s="94"/>
      <c r="C104" s="94"/>
      <c r="D104" s="88"/>
      <c r="E104" s="259"/>
      <c r="F104" s="260"/>
      <c r="G104" s="263"/>
      <c r="H104" s="264"/>
      <c r="I104" s="264"/>
      <c r="J104" s="264"/>
      <c r="K104" s="264"/>
      <c r="L104" s="264"/>
      <c r="M104" s="264"/>
      <c r="N104" s="265"/>
      <c r="O104" s="93"/>
      <c r="P104" s="93"/>
      <c r="Q104" s="94"/>
      <c r="R104" s="94"/>
      <c r="S104" s="94"/>
      <c r="T104" s="94"/>
      <c r="U104" s="259"/>
      <c r="V104" s="260"/>
      <c r="W104" s="263"/>
      <c r="X104" s="264"/>
      <c r="Y104" s="264"/>
      <c r="Z104" s="264"/>
      <c r="AA104" s="264"/>
      <c r="AB104" s="264"/>
      <c r="AC104" s="264"/>
      <c r="AD104" s="265"/>
      <c r="AE104" s="94"/>
      <c r="AF104" s="94"/>
    </row>
    <row r="105" spans="1:32" ht="11.25" customHeight="1" x14ac:dyDescent="0.4">
      <c r="A105" s="94"/>
      <c r="B105" s="94"/>
      <c r="C105" s="94"/>
      <c r="D105" s="201"/>
      <c r="E105" s="259" t="s">
        <v>31</v>
      </c>
      <c r="F105" s="260"/>
      <c r="G105" s="263" t="str">
        <f>T45</f>
        <v>FCアリーバ　F</v>
      </c>
      <c r="H105" s="264"/>
      <c r="I105" s="264"/>
      <c r="J105" s="264"/>
      <c r="K105" s="264"/>
      <c r="L105" s="264"/>
      <c r="M105" s="264"/>
      <c r="N105" s="265"/>
      <c r="O105" s="93"/>
      <c r="P105" s="93"/>
      <c r="Q105" s="94"/>
      <c r="R105" s="94"/>
      <c r="S105" s="94"/>
      <c r="T105" s="201"/>
      <c r="U105" s="259" t="s">
        <v>32</v>
      </c>
      <c r="V105" s="260"/>
      <c r="W105" s="263" t="str">
        <f>T17</f>
        <v>ブラッドレスSC</v>
      </c>
      <c r="X105" s="264"/>
      <c r="Y105" s="264"/>
      <c r="Z105" s="264"/>
      <c r="AA105" s="264"/>
      <c r="AB105" s="264"/>
      <c r="AC105" s="264"/>
      <c r="AD105" s="265"/>
      <c r="AE105" s="236"/>
      <c r="AF105" s="94"/>
    </row>
    <row r="106" spans="1:32" ht="11.25" customHeight="1" x14ac:dyDescent="0.4">
      <c r="A106" s="94"/>
      <c r="B106" s="94"/>
      <c r="C106" s="94"/>
      <c r="D106" s="201"/>
      <c r="E106" s="259"/>
      <c r="F106" s="260"/>
      <c r="G106" s="263"/>
      <c r="H106" s="264"/>
      <c r="I106" s="264"/>
      <c r="J106" s="264"/>
      <c r="K106" s="264"/>
      <c r="L106" s="264"/>
      <c r="M106" s="264"/>
      <c r="N106" s="265"/>
      <c r="O106" s="93"/>
      <c r="P106" s="93"/>
      <c r="Q106" s="94"/>
      <c r="R106" s="94"/>
      <c r="S106" s="94"/>
      <c r="T106" s="201"/>
      <c r="U106" s="259"/>
      <c r="V106" s="260"/>
      <c r="W106" s="263"/>
      <c r="X106" s="264"/>
      <c r="Y106" s="264"/>
      <c r="Z106" s="264"/>
      <c r="AA106" s="264"/>
      <c r="AB106" s="264"/>
      <c r="AC106" s="264"/>
      <c r="AD106" s="265"/>
      <c r="AE106" s="236"/>
      <c r="AF106" s="94"/>
    </row>
    <row r="107" spans="1:32" ht="11.25" customHeight="1" x14ac:dyDescent="0.4">
      <c r="A107" s="94"/>
      <c r="B107" s="94"/>
      <c r="C107" s="94"/>
      <c r="D107" s="88"/>
      <c r="E107" s="259" t="s">
        <v>33</v>
      </c>
      <c r="F107" s="260"/>
      <c r="G107" s="263" t="str">
        <f>F63</f>
        <v>S4スペランツァ　セグンド</v>
      </c>
      <c r="H107" s="264"/>
      <c r="I107" s="264"/>
      <c r="J107" s="264"/>
      <c r="K107" s="264"/>
      <c r="L107" s="264"/>
      <c r="M107" s="264"/>
      <c r="N107" s="265"/>
      <c r="Q107" s="94"/>
      <c r="R107" s="94"/>
      <c r="S107" s="94"/>
      <c r="T107" s="94"/>
      <c r="U107" s="259" t="s">
        <v>34</v>
      </c>
      <c r="V107" s="260"/>
      <c r="W107" s="263" t="str">
        <f>F49</f>
        <v>FCアネーロ・U-12</v>
      </c>
      <c r="X107" s="264"/>
      <c r="Y107" s="264"/>
      <c r="Z107" s="264"/>
      <c r="AA107" s="264"/>
      <c r="AB107" s="264"/>
      <c r="AC107" s="264"/>
      <c r="AD107" s="265"/>
    </row>
    <row r="108" spans="1:32" ht="11.25" customHeight="1" x14ac:dyDescent="0.4">
      <c r="A108" s="276"/>
      <c r="B108" s="94"/>
      <c r="C108" s="94"/>
      <c r="D108" s="88"/>
      <c r="E108" s="271"/>
      <c r="F108" s="272"/>
      <c r="G108" s="273"/>
      <c r="H108" s="274"/>
      <c r="I108" s="274"/>
      <c r="J108" s="274"/>
      <c r="K108" s="274"/>
      <c r="L108" s="274"/>
      <c r="M108" s="274"/>
      <c r="N108" s="275"/>
      <c r="Q108" s="276"/>
      <c r="R108" s="94"/>
      <c r="S108" s="94"/>
      <c r="T108" s="94"/>
      <c r="U108" s="271"/>
      <c r="V108" s="272"/>
      <c r="W108" s="273"/>
      <c r="X108" s="274"/>
      <c r="Y108" s="274"/>
      <c r="Z108" s="274"/>
      <c r="AA108" s="274"/>
      <c r="AB108" s="274"/>
      <c r="AC108" s="274"/>
      <c r="AD108" s="275"/>
    </row>
    <row r="109" spans="1:32" ht="11.25" customHeight="1" x14ac:dyDescent="0.4">
      <c r="A109" s="276"/>
      <c r="B109" s="94"/>
      <c r="C109" s="94"/>
      <c r="D109" s="88"/>
      <c r="E109" s="277" t="s">
        <v>35</v>
      </c>
      <c r="F109" s="278"/>
      <c r="G109" s="279" t="str">
        <f>F51</f>
        <v>ウエストフットコム　U12</v>
      </c>
      <c r="H109" s="280"/>
      <c r="I109" s="280"/>
      <c r="J109" s="280"/>
      <c r="K109" s="280"/>
      <c r="L109" s="280"/>
      <c r="M109" s="280"/>
      <c r="N109" s="281"/>
      <c r="O109" s="269" t="s">
        <v>12</v>
      </c>
      <c r="P109" s="269"/>
      <c r="Q109" s="276"/>
      <c r="R109" s="94"/>
      <c r="S109" s="94"/>
      <c r="T109" s="94"/>
      <c r="U109" s="277" t="s">
        <v>36</v>
      </c>
      <c r="V109" s="278"/>
      <c r="W109" s="279" t="str">
        <f>F21</f>
        <v>カテット白沢SS</v>
      </c>
      <c r="X109" s="280"/>
      <c r="Y109" s="280"/>
      <c r="Z109" s="280"/>
      <c r="AA109" s="280"/>
      <c r="AB109" s="280"/>
      <c r="AC109" s="280"/>
      <c r="AD109" s="281"/>
      <c r="AE109" s="269" t="s">
        <v>12</v>
      </c>
      <c r="AF109" s="269"/>
    </row>
    <row r="110" spans="1:32" ht="11.25" customHeight="1" x14ac:dyDescent="0.4">
      <c r="A110" s="94"/>
      <c r="B110" s="94"/>
      <c r="C110" s="94"/>
      <c r="D110" s="88"/>
      <c r="E110" s="259"/>
      <c r="F110" s="260"/>
      <c r="G110" s="263"/>
      <c r="H110" s="264"/>
      <c r="I110" s="264"/>
      <c r="J110" s="264"/>
      <c r="K110" s="264"/>
      <c r="L110" s="264"/>
      <c r="M110" s="264"/>
      <c r="N110" s="265"/>
      <c r="O110" s="269"/>
      <c r="P110" s="269"/>
      <c r="Q110" s="93"/>
      <c r="R110" s="94"/>
      <c r="S110" s="94"/>
      <c r="T110" s="94"/>
      <c r="U110" s="259"/>
      <c r="V110" s="260"/>
      <c r="W110" s="263"/>
      <c r="X110" s="264"/>
      <c r="Y110" s="264"/>
      <c r="Z110" s="264"/>
      <c r="AA110" s="264"/>
      <c r="AB110" s="264"/>
      <c r="AC110" s="264"/>
      <c r="AD110" s="265"/>
      <c r="AE110" s="269"/>
      <c r="AF110" s="269"/>
    </row>
    <row r="111" spans="1:32" ht="11.25" customHeight="1" x14ac:dyDescent="0.4">
      <c r="A111" s="94"/>
      <c r="B111" s="94"/>
      <c r="C111" s="94"/>
      <c r="D111" s="201"/>
      <c r="E111" s="259" t="s">
        <v>37</v>
      </c>
      <c r="F111" s="260"/>
      <c r="G111" s="263" t="str">
        <f>F23</f>
        <v>雀宮FC</v>
      </c>
      <c r="H111" s="264"/>
      <c r="I111" s="264"/>
      <c r="J111" s="264"/>
      <c r="K111" s="264"/>
      <c r="L111" s="264"/>
      <c r="M111" s="264"/>
      <c r="N111" s="265"/>
      <c r="O111" s="97"/>
      <c r="P111" s="97"/>
      <c r="Q111" s="93"/>
      <c r="R111" s="94"/>
      <c r="S111" s="94"/>
      <c r="T111" s="201"/>
      <c r="U111" s="259" t="s">
        <v>39</v>
      </c>
      <c r="V111" s="260"/>
      <c r="W111" s="263" t="str">
        <f>T39</f>
        <v>昭和・戸祭SC</v>
      </c>
      <c r="X111" s="264"/>
      <c r="Y111" s="264"/>
      <c r="Z111" s="264"/>
      <c r="AA111" s="264"/>
      <c r="AB111" s="264"/>
      <c r="AC111" s="264"/>
      <c r="AD111" s="265"/>
      <c r="AE111" s="94"/>
      <c r="AF111" s="94"/>
    </row>
    <row r="112" spans="1:32" ht="11.25" customHeight="1" x14ac:dyDescent="0.4">
      <c r="A112" s="94"/>
      <c r="B112" s="94"/>
      <c r="C112" s="94"/>
      <c r="D112" s="201"/>
      <c r="E112" s="259"/>
      <c r="F112" s="260"/>
      <c r="G112" s="263"/>
      <c r="H112" s="264"/>
      <c r="I112" s="264"/>
      <c r="J112" s="264"/>
      <c r="K112" s="264"/>
      <c r="L112" s="264"/>
      <c r="M112" s="264"/>
      <c r="N112" s="265"/>
      <c r="O112" s="93"/>
      <c r="P112" s="93"/>
      <c r="Q112" s="93"/>
      <c r="R112" s="106"/>
      <c r="S112" s="94"/>
      <c r="T112" s="201"/>
      <c r="U112" s="259"/>
      <c r="V112" s="260"/>
      <c r="W112" s="263"/>
      <c r="X112" s="264"/>
      <c r="Y112" s="264"/>
      <c r="Z112" s="264"/>
      <c r="AA112" s="264"/>
      <c r="AB112" s="264"/>
      <c r="AC112" s="264"/>
      <c r="AD112" s="265"/>
      <c r="AE112" s="94"/>
      <c r="AF112" s="94"/>
    </row>
    <row r="113" spans="1:32" ht="11.25" customHeight="1" x14ac:dyDescent="0.4">
      <c r="A113" s="94"/>
      <c r="B113" s="94"/>
      <c r="C113" s="94"/>
      <c r="D113" s="88"/>
      <c r="E113" s="259" t="s">
        <v>40</v>
      </c>
      <c r="F113" s="260"/>
      <c r="G113" s="263" t="str">
        <f>T23</f>
        <v>サウス宇都宮SC</v>
      </c>
      <c r="H113" s="264"/>
      <c r="I113" s="264"/>
      <c r="J113" s="264"/>
      <c r="K113" s="264"/>
      <c r="L113" s="264"/>
      <c r="M113" s="264"/>
      <c r="N113" s="265"/>
      <c r="O113" s="94"/>
      <c r="P113" s="94"/>
      <c r="Q113" s="94"/>
      <c r="R113" s="94"/>
      <c r="S113" s="94"/>
      <c r="T113" s="94"/>
      <c r="U113" s="259" t="s">
        <v>41</v>
      </c>
      <c r="V113" s="260"/>
      <c r="W113" s="263" t="str">
        <f>T56</f>
        <v>宇都宮FCジュニア</v>
      </c>
      <c r="X113" s="264"/>
      <c r="Y113" s="264"/>
      <c r="Z113" s="264"/>
      <c r="AA113" s="264"/>
      <c r="AB113" s="264"/>
      <c r="AC113" s="264"/>
      <c r="AD113" s="265"/>
      <c r="AE113" s="94"/>
      <c r="AF113" s="94"/>
    </row>
    <row r="114" spans="1:32" ht="11.25" customHeight="1" thickBot="1" x14ac:dyDescent="0.45">
      <c r="A114" s="94"/>
      <c r="B114" s="94"/>
      <c r="C114" s="94"/>
      <c r="D114" s="88"/>
      <c r="E114" s="261"/>
      <c r="F114" s="262"/>
      <c r="G114" s="266"/>
      <c r="H114" s="267"/>
      <c r="I114" s="267"/>
      <c r="J114" s="267"/>
      <c r="K114" s="267"/>
      <c r="L114" s="267"/>
      <c r="M114" s="267"/>
      <c r="N114" s="268"/>
      <c r="O114" s="94"/>
      <c r="P114" s="94"/>
      <c r="Q114" s="94"/>
      <c r="R114" s="94"/>
      <c r="S114" s="94"/>
      <c r="T114" s="94"/>
      <c r="U114" s="261"/>
      <c r="V114" s="262"/>
      <c r="W114" s="266"/>
      <c r="X114" s="267"/>
      <c r="Y114" s="267"/>
      <c r="Z114" s="267"/>
      <c r="AA114" s="267"/>
      <c r="AB114" s="267"/>
      <c r="AC114" s="267"/>
      <c r="AD114" s="268"/>
      <c r="AE114" s="94"/>
      <c r="AF114" s="94"/>
    </row>
    <row r="115" spans="1:32" ht="11.25" customHeight="1" thickBot="1" x14ac:dyDescent="0.45">
      <c r="A115" s="94"/>
      <c r="B115" s="94"/>
      <c r="C115" s="94"/>
      <c r="D115" s="88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</row>
    <row r="116" spans="1:32" ht="11.25" customHeight="1" x14ac:dyDescent="0.4">
      <c r="A116" s="94"/>
      <c r="B116" s="94"/>
      <c r="C116" s="94"/>
      <c r="D116" s="282" t="s">
        <v>277</v>
      </c>
      <c r="E116" s="283"/>
      <c r="F116" s="283"/>
      <c r="G116" s="283"/>
      <c r="H116" s="283"/>
      <c r="I116" s="283"/>
      <c r="J116" s="283"/>
      <c r="K116" s="283"/>
      <c r="L116" s="283"/>
      <c r="M116" s="283" t="s">
        <v>7</v>
      </c>
      <c r="N116" s="286"/>
      <c r="O116" s="94"/>
      <c r="P116" s="94"/>
      <c r="T116" s="282" t="s">
        <v>321</v>
      </c>
      <c r="U116" s="283"/>
      <c r="V116" s="283"/>
      <c r="W116" s="283"/>
      <c r="X116" s="283"/>
      <c r="Y116" s="283"/>
      <c r="Z116" s="283"/>
      <c r="AA116" s="283"/>
      <c r="AB116" s="283"/>
      <c r="AC116" s="283" t="s">
        <v>7</v>
      </c>
      <c r="AD116" s="286"/>
      <c r="AE116" s="94"/>
      <c r="AF116" s="118"/>
    </row>
    <row r="117" spans="1:32" ht="11.25" customHeight="1" thickBot="1" x14ac:dyDescent="0.45">
      <c r="A117" s="94"/>
      <c r="B117" s="94"/>
      <c r="C117" s="94"/>
      <c r="D117" s="284"/>
      <c r="E117" s="285"/>
      <c r="F117" s="285"/>
      <c r="G117" s="285"/>
      <c r="H117" s="285"/>
      <c r="I117" s="285"/>
      <c r="J117" s="285"/>
      <c r="K117" s="285"/>
      <c r="L117" s="285"/>
      <c r="M117" s="285"/>
      <c r="N117" s="287"/>
      <c r="O117" s="94"/>
      <c r="P117" s="94"/>
      <c r="T117" s="284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7"/>
      <c r="AE117" s="94"/>
      <c r="AF117" s="118"/>
    </row>
    <row r="118" spans="1:32" ht="11.25" customHeight="1" thickBot="1" x14ac:dyDescent="0.45">
      <c r="A118" s="94"/>
      <c r="B118" s="94"/>
      <c r="C118" s="94"/>
      <c r="D118" s="88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AE118" s="94"/>
      <c r="AF118" s="118"/>
    </row>
    <row r="119" spans="1:32" ht="11.25" customHeight="1" x14ac:dyDescent="0.4">
      <c r="A119" s="94"/>
      <c r="B119" s="94"/>
      <c r="C119" s="94"/>
      <c r="D119" s="88"/>
      <c r="E119" s="288" t="s">
        <v>42</v>
      </c>
      <c r="F119" s="289"/>
      <c r="G119" s="290" t="str">
        <f>F45</f>
        <v>国本JSC</v>
      </c>
      <c r="H119" s="291"/>
      <c r="I119" s="291"/>
      <c r="J119" s="291"/>
      <c r="K119" s="291"/>
      <c r="L119" s="291"/>
      <c r="M119" s="291"/>
      <c r="N119" s="292"/>
      <c r="O119" s="94"/>
      <c r="P119" s="94"/>
      <c r="Q119" s="94"/>
      <c r="R119" s="118"/>
      <c r="S119" s="122"/>
      <c r="T119" s="295">
        <v>1</v>
      </c>
      <c r="U119" s="288" t="s">
        <v>43</v>
      </c>
      <c r="V119" s="289"/>
      <c r="W119" s="290" t="str">
        <f>T21</f>
        <v>ともぞうSC U12</v>
      </c>
      <c r="X119" s="291"/>
      <c r="Y119" s="291"/>
      <c r="Z119" s="291"/>
      <c r="AA119" s="291"/>
      <c r="AB119" s="291"/>
      <c r="AC119" s="291"/>
      <c r="AD119" s="292"/>
      <c r="AE119" s="94"/>
      <c r="AF119" s="94"/>
    </row>
    <row r="120" spans="1:32" ht="11.25" customHeight="1" x14ac:dyDescent="0.4">
      <c r="A120" s="94"/>
      <c r="B120" s="94"/>
      <c r="C120" s="94"/>
      <c r="D120" s="88"/>
      <c r="E120" s="259"/>
      <c r="F120" s="260"/>
      <c r="G120" s="263"/>
      <c r="H120" s="264"/>
      <c r="I120" s="264"/>
      <c r="J120" s="264"/>
      <c r="K120" s="264"/>
      <c r="L120" s="264"/>
      <c r="M120" s="264"/>
      <c r="N120" s="265"/>
      <c r="O120" s="94"/>
      <c r="P120" s="94"/>
      <c r="Q120" s="94"/>
      <c r="R120" s="118"/>
      <c r="S120" s="125"/>
      <c r="T120" s="295"/>
      <c r="U120" s="259"/>
      <c r="V120" s="260"/>
      <c r="W120" s="263"/>
      <c r="X120" s="264"/>
      <c r="Y120" s="264"/>
      <c r="Z120" s="264"/>
      <c r="AA120" s="264"/>
      <c r="AB120" s="264"/>
      <c r="AC120" s="264"/>
      <c r="AD120" s="265"/>
      <c r="AF120" s="94"/>
    </row>
    <row r="121" spans="1:32" ht="11.25" customHeight="1" x14ac:dyDescent="0.4">
      <c r="A121" s="94"/>
      <c r="B121" s="94"/>
      <c r="C121" s="94"/>
      <c r="D121" s="201"/>
      <c r="E121" s="259" t="s">
        <v>44</v>
      </c>
      <c r="F121" s="260"/>
      <c r="G121" s="263" t="str">
        <f>F13</f>
        <v>栃木SC U-11</v>
      </c>
      <c r="H121" s="264"/>
      <c r="I121" s="264"/>
      <c r="J121" s="264"/>
      <c r="K121" s="264"/>
      <c r="L121" s="264"/>
      <c r="M121" s="264"/>
      <c r="N121" s="265"/>
      <c r="O121" s="94"/>
      <c r="P121" s="94"/>
      <c r="Q121" s="236" t="s">
        <v>319</v>
      </c>
      <c r="R121" s="121"/>
      <c r="S121" s="119"/>
      <c r="T121" s="296">
        <v>2</v>
      </c>
      <c r="U121" s="259" t="s">
        <v>45</v>
      </c>
      <c r="V121" s="260"/>
      <c r="W121" s="263" t="str">
        <f>F55</f>
        <v>岡西FC12</v>
      </c>
      <c r="X121" s="264"/>
      <c r="Y121" s="264"/>
      <c r="Z121" s="264"/>
      <c r="AA121" s="264"/>
      <c r="AB121" s="264"/>
      <c r="AC121" s="264"/>
      <c r="AD121" s="265"/>
      <c r="AF121" s="94"/>
    </row>
    <row r="122" spans="1:32" ht="11.25" customHeight="1" x14ac:dyDescent="0.4">
      <c r="A122" s="94"/>
      <c r="B122" s="94"/>
      <c r="C122" s="94"/>
      <c r="D122" s="201"/>
      <c r="E122" s="259"/>
      <c r="F122" s="260"/>
      <c r="G122" s="263"/>
      <c r="H122" s="264"/>
      <c r="I122" s="264"/>
      <c r="J122" s="264"/>
      <c r="K122" s="264"/>
      <c r="L122" s="264"/>
      <c r="M122" s="264"/>
      <c r="N122" s="265"/>
      <c r="O122" s="94"/>
      <c r="P122" s="94"/>
      <c r="Q122" s="236"/>
      <c r="R122" s="120"/>
      <c r="S122" s="125"/>
      <c r="T122" s="296"/>
      <c r="U122" s="259"/>
      <c r="V122" s="260"/>
      <c r="W122" s="263"/>
      <c r="X122" s="264"/>
      <c r="Y122" s="264"/>
      <c r="Z122" s="264"/>
      <c r="AA122" s="264"/>
      <c r="AB122" s="264"/>
      <c r="AC122" s="264"/>
      <c r="AD122" s="265"/>
      <c r="AF122" s="94"/>
    </row>
    <row r="123" spans="1:32" ht="11.25" customHeight="1" x14ac:dyDescent="0.4">
      <c r="A123" s="94"/>
      <c r="B123" s="94"/>
      <c r="C123" s="94"/>
      <c r="D123" s="88"/>
      <c r="E123" s="259" t="s">
        <v>46</v>
      </c>
      <c r="F123" s="260"/>
      <c r="G123" s="263" t="str">
        <f>T15</f>
        <v>陽東SSS</v>
      </c>
      <c r="H123" s="264"/>
      <c r="I123" s="264"/>
      <c r="J123" s="264"/>
      <c r="K123" s="264"/>
      <c r="L123" s="264"/>
      <c r="M123" s="264"/>
      <c r="N123" s="265"/>
      <c r="R123" s="94"/>
      <c r="S123" s="119"/>
      <c r="T123" s="295">
        <v>3</v>
      </c>
      <c r="U123" s="259" t="s">
        <v>47</v>
      </c>
      <c r="V123" s="260"/>
      <c r="W123" s="263" t="str">
        <f>F17</f>
        <v>FCグラシアス</v>
      </c>
      <c r="X123" s="264"/>
      <c r="Y123" s="264"/>
      <c r="Z123" s="264"/>
      <c r="AA123" s="264"/>
      <c r="AB123" s="264"/>
      <c r="AC123" s="264"/>
      <c r="AD123" s="265"/>
      <c r="AE123" s="269" t="s">
        <v>12</v>
      </c>
      <c r="AF123" s="269"/>
    </row>
    <row r="124" spans="1:32" ht="11.25" customHeight="1" thickBot="1" x14ac:dyDescent="0.45">
      <c r="A124" s="276"/>
      <c r="B124" s="94"/>
      <c r="C124" s="94"/>
      <c r="D124" s="88"/>
      <c r="E124" s="271"/>
      <c r="F124" s="272"/>
      <c r="G124" s="273"/>
      <c r="H124" s="274"/>
      <c r="I124" s="274"/>
      <c r="J124" s="274"/>
      <c r="K124" s="274"/>
      <c r="L124" s="274"/>
      <c r="M124" s="274"/>
      <c r="N124" s="275"/>
      <c r="Q124" s="126"/>
      <c r="S124" s="94"/>
      <c r="T124" s="295"/>
      <c r="U124" s="261"/>
      <c r="V124" s="262"/>
      <c r="W124" s="266"/>
      <c r="X124" s="267"/>
      <c r="Y124" s="267"/>
      <c r="Z124" s="267"/>
      <c r="AA124" s="267"/>
      <c r="AB124" s="267"/>
      <c r="AC124" s="267"/>
      <c r="AD124" s="268"/>
      <c r="AE124" s="269"/>
      <c r="AF124" s="269"/>
    </row>
    <row r="125" spans="1:32" ht="11.25" customHeight="1" thickBot="1" x14ac:dyDescent="0.45">
      <c r="A125" s="276"/>
      <c r="B125" s="94"/>
      <c r="C125" s="94"/>
      <c r="D125" s="88"/>
      <c r="E125" s="277" t="s">
        <v>48</v>
      </c>
      <c r="F125" s="278"/>
      <c r="G125" s="279" t="str">
        <f>F71</f>
        <v>FCグランディール</v>
      </c>
      <c r="H125" s="280"/>
      <c r="I125" s="280"/>
      <c r="J125" s="280"/>
      <c r="K125" s="280"/>
      <c r="L125" s="280"/>
      <c r="M125" s="280"/>
      <c r="N125" s="281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E125" s="94"/>
      <c r="AF125" s="94"/>
    </row>
    <row r="126" spans="1:32" ht="11.25" customHeight="1" x14ac:dyDescent="0.4">
      <c r="A126" s="94"/>
      <c r="B126" s="94"/>
      <c r="C126" s="94"/>
      <c r="D126" s="88"/>
      <c r="E126" s="259"/>
      <c r="F126" s="260"/>
      <c r="G126" s="263"/>
      <c r="H126" s="264"/>
      <c r="I126" s="264"/>
      <c r="J126" s="264"/>
      <c r="K126" s="264"/>
      <c r="L126" s="264"/>
      <c r="M126" s="264"/>
      <c r="N126" s="265"/>
      <c r="R126" s="94"/>
      <c r="S126" s="94"/>
      <c r="T126" s="295" t="s">
        <v>328</v>
      </c>
      <c r="U126" s="288" t="s">
        <v>49</v>
      </c>
      <c r="V126" s="289"/>
      <c r="W126" s="290" t="str">
        <f>T29</f>
        <v>上河内JSC</v>
      </c>
      <c r="X126" s="291"/>
      <c r="Y126" s="291"/>
      <c r="Z126" s="291"/>
      <c r="AA126" s="291"/>
      <c r="AB126" s="291"/>
      <c r="AC126" s="291"/>
      <c r="AD126" s="292"/>
      <c r="AE126" s="269"/>
      <c r="AF126" s="269"/>
    </row>
    <row r="127" spans="1:32" ht="11.25" customHeight="1" x14ac:dyDescent="0.4">
      <c r="A127" s="94"/>
      <c r="B127" s="94"/>
      <c r="C127" s="94"/>
      <c r="D127" s="201"/>
      <c r="E127" s="259" t="s">
        <v>50</v>
      </c>
      <c r="F127" s="260"/>
      <c r="G127" s="263" t="str">
        <f>F37</f>
        <v>FCみらい</v>
      </c>
      <c r="H127" s="264"/>
      <c r="I127" s="264"/>
      <c r="J127" s="264"/>
      <c r="K127" s="264"/>
      <c r="L127" s="264"/>
      <c r="M127" s="264"/>
      <c r="N127" s="265"/>
      <c r="O127" s="94"/>
      <c r="P127" s="94"/>
      <c r="R127" s="94"/>
      <c r="S127" s="125"/>
      <c r="T127" s="295"/>
      <c r="U127" s="259"/>
      <c r="V127" s="260"/>
      <c r="W127" s="263"/>
      <c r="X127" s="264"/>
      <c r="Y127" s="264"/>
      <c r="Z127" s="264"/>
      <c r="AA127" s="264"/>
      <c r="AB127" s="264"/>
      <c r="AC127" s="264"/>
      <c r="AD127" s="265"/>
      <c r="AE127" s="269"/>
      <c r="AF127" s="269"/>
    </row>
    <row r="128" spans="1:32" ht="11.25" customHeight="1" x14ac:dyDescent="0.4">
      <c r="A128" s="94"/>
      <c r="B128" s="94"/>
      <c r="C128" s="94"/>
      <c r="D128" s="201"/>
      <c r="E128" s="259"/>
      <c r="F128" s="260"/>
      <c r="G128" s="263"/>
      <c r="H128" s="264"/>
      <c r="I128" s="264"/>
      <c r="J128" s="264"/>
      <c r="K128" s="264"/>
      <c r="L128" s="264"/>
      <c r="M128" s="264"/>
      <c r="N128" s="265"/>
      <c r="O128" s="94"/>
      <c r="P128" s="94"/>
      <c r="S128" s="119"/>
      <c r="T128" s="296">
        <v>5</v>
      </c>
      <c r="U128" s="259" t="s">
        <v>51</v>
      </c>
      <c r="V128" s="260"/>
      <c r="W128" s="263" t="str">
        <f>F65</f>
        <v>unionSC U12</v>
      </c>
      <c r="X128" s="264"/>
      <c r="Y128" s="264"/>
      <c r="Z128" s="264"/>
      <c r="AA128" s="264"/>
      <c r="AB128" s="264"/>
      <c r="AC128" s="264"/>
      <c r="AD128" s="265"/>
      <c r="AE128" s="269" t="s">
        <v>12</v>
      </c>
      <c r="AF128" s="269"/>
    </row>
    <row r="129" spans="1:53" ht="11.25" customHeight="1" x14ac:dyDescent="0.4">
      <c r="A129" s="94"/>
      <c r="B129" s="94"/>
      <c r="C129" s="94"/>
      <c r="D129" s="88"/>
      <c r="E129" s="259" t="s">
        <v>52</v>
      </c>
      <c r="F129" s="260"/>
      <c r="G129" s="263" t="str">
        <f>T37</f>
        <v>上三川SC</v>
      </c>
      <c r="H129" s="264"/>
      <c r="I129" s="264"/>
      <c r="J129" s="264"/>
      <c r="K129" s="264"/>
      <c r="L129" s="264"/>
      <c r="M129" s="264"/>
      <c r="N129" s="265"/>
      <c r="O129" s="269" t="s">
        <v>12</v>
      </c>
      <c r="P129" s="269"/>
      <c r="Q129" s="236" t="s">
        <v>320</v>
      </c>
      <c r="R129" s="121"/>
      <c r="S129" s="125"/>
      <c r="T129" s="296"/>
      <c r="U129" s="259"/>
      <c r="V129" s="260"/>
      <c r="W129" s="263"/>
      <c r="X129" s="264"/>
      <c r="Y129" s="264"/>
      <c r="Z129" s="264"/>
      <c r="AA129" s="264"/>
      <c r="AB129" s="264"/>
      <c r="AC129" s="264"/>
      <c r="AD129" s="265"/>
      <c r="AE129" s="269"/>
      <c r="AF129" s="269"/>
    </row>
    <row r="130" spans="1:53" ht="11.25" customHeight="1" thickBot="1" x14ac:dyDescent="0.45">
      <c r="A130" s="94"/>
      <c r="B130" s="94"/>
      <c r="C130" s="94"/>
      <c r="D130" s="88"/>
      <c r="E130" s="261"/>
      <c r="F130" s="262"/>
      <c r="G130" s="266"/>
      <c r="H130" s="267"/>
      <c r="I130" s="267"/>
      <c r="J130" s="267"/>
      <c r="K130" s="267"/>
      <c r="L130" s="267"/>
      <c r="M130" s="267"/>
      <c r="N130" s="268"/>
      <c r="O130" s="269"/>
      <c r="P130" s="269"/>
      <c r="Q130" s="236"/>
      <c r="R130" s="120"/>
      <c r="S130" s="119"/>
      <c r="T130" s="295">
        <v>6</v>
      </c>
      <c r="U130" s="259" t="s">
        <v>53</v>
      </c>
      <c r="V130" s="260"/>
      <c r="W130" s="263" t="str">
        <f>F29</f>
        <v>清原フューチャーズ</v>
      </c>
      <c r="X130" s="264"/>
      <c r="Y130" s="264"/>
      <c r="Z130" s="264"/>
      <c r="AA130" s="264"/>
      <c r="AB130" s="264"/>
      <c r="AC130" s="264"/>
      <c r="AD130" s="265"/>
      <c r="AG130" s="123"/>
    </row>
    <row r="131" spans="1:53" ht="11.25" customHeight="1" thickBot="1" x14ac:dyDescent="0.45">
      <c r="A131" s="94"/>
      <c r="B131" s="94"/>
      <c r="C131" s="94"/>
      <c r="D131" s="88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R131" s="94"/>
      <c r="S131" s="125"/>
      <c r="T131" s="295"/>
      <c r="U131" s="259"/>
      <c r="V131" s="260"/>
      <c r="W131" s="263"/>
      <c r="X131" s="264"/>
      <c r="Y131" s="264"/>
      <c r="Z131" s="264"/>
      <c r="AA131" s="264"/>
      <c r="AB131" s="264"/>
      <c r="AC131" s="264"/>
      <c r="AD131" s="265"/>
    </row>
    <row r="132" spans="1:53" ht="11.25" customHeight="1" x14ac:dyDescent="0.4">
      <c r="A132" s="94"/>
      <c r="B132" s="94"/>
      <c r="C132" s="106"/>
      <c r="D132" s="282" t="s">
        <v>278</v>
      </c>
      <c r="E132" s="283"/>
      <c r="F132" s="283"/>
      <c r="G132" s="283"/>
      <c r="H132" s="283"/>
      <c r="I132" s="283"/>
      <c r="J132" s="283"/>
      <c r="K132" s="283"/>
      <c r="L132" s="283"/>
      <c r="M132" s="283" t="s">
        <v>7</v>
      </c>
      <c r="N132" s="286"/>
      <c r="O132" s="94"/>
      <c r="P132" s="94"/>
      <c r="S132" s="119"/>
      <c r="T132" s="296">
        <v>7</v>
      </c>
      <c r="U132" s="259" t="s">
        <v>54</v>
      </c>
      <c r="V132" s="260"/>
      <c r="W132" s="263" t="str">
        <f>F19</f>
        <v>FCブロケード</v>
      </c>
      <c r="X132" s="264"/>
      <c r="Y132" s="264"/>
      <c r="Z132" s="264"/>
      <c r="AA132" s="264"/>
      <c r="AB132" s="264"/>
      <c r="AC132" s="264"/>
      <c r="AD132" s="265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4"/>
      <c r="BA132" s="94"/>
    </row>
    <row r="133" spans="1:53" ht="11.25" customHeight="1" thickBot="1" x14ac:dyDescent="0.45">
      <c r="A133" s="94"/>
      <c r="B133" s="94"/>
      <c r="C133" s="106"/>
      <c r="D133" s="284"/>
      <c r="E133" s="285"/>
      <c r="F133" s="285"/>
      <c r="G133" s="285"/>
      <c r="H133" s="285"/>
      <c r="I133" s="285"/>
      <c r="J133" s="285"/>
      <c r="K133" s="285"/>
      <c r="L133" s="285"/>
      <c r="M133" s="285"/>
      <c r="N133" s="287"/>
      <c r="O133" s="94"/>
      <c r="P133" s="94"/>
      <c r="R133" s="94"/>
      <c r="S133" s="94"/>
      <c r="T133" s="296"/>
      <c r="U133" s="261"/>
      <c r="V133" s="262"/>
      <c r="W133" s="266"/>
      <c r="X133" s="267"/>
      <c r="Y133" s="267"/>
      <c r="Z133" s="267"/>
      <c r="AA133" s="267"/>
      <c r="AB133" s="267"/>
      <c r="AC133" s="267"/>
      <c r="AD133" s="268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4"/>
      <c r="BA133" s="94"/>
    </row>
    <row r="134" spans="1:53" ht="11.25" customHeight="1" thickBot="1" x14ac:dyDescent="0.45">
      <c r="A134" s="94"/>
      <c r="B134" s="94"/>
      <c r="C134" s="94"/>
      <c r="D134" s="88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</row>
    <row r="135" spans="1:53" ht="11.25" customHeight="1" x14ac:dyDescent="0.4">
      <c r="A135" s="94"/>
      <c r="B135" s="94"/>
      <c r="C135" s="94"/>
      <c r="D135" s="88"/>
      <c r="E135" s="288" t="s">
        <v>55</v>
      </c>
      <c r="F135" s="289"/>
      <c r="G135" s="290" t="str">
        <f>F61</f>
        <v>清原SSS</v>
      </c>
      <c r="H135" s="291"/>
      <c r="I135" s="291"/>
      <c r="J135" s="291"/>
      <c r="K135" s="291"/>
      <c r="L135" s="291"/>
      <c r="M135" s="291"/>
      <c r="N135" s="292"/>
      <c r="O135" s="294"/>
      <c r="P135" s="214"/>
      <c r="Q135" s="214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Q135" s="88"/>
      <c r="AR135" s="88"/>
      <c r="AS135" s="88"/>
      <c r="AT135" s="94"/>
      <c r="AU135" s="94"/>
      <c r="AV135" s="94"/>
      <c r="AW135" s="94"/>
      <c r="AX135" s="94"/>
      <c r="AY135" s="94"/>
      <c r="AZ135" s="94"/>
      <c r="BA135" s="94"/>
    </row>
    <row r="136" spans="1:53" ht="11.25" customHeight="1" x14ac:dyDescent="0.4">
      <c r="A136" s="88"/>
      <c r="B136" s="88"/>
      <c r="C136" s="94"/>
      <c r="D136" s="88"/>
      <c r="E136" s="259"/>
      <c r="F136" s="260"/>
      <c r="G136" s="263"/>
      <c r="H136" s="264"/>
      <c r="I136" s="264"/>
      <c r="J136" s="264"/>
      <c r="K136" s="264"/>
      <c r="L136" s="264"/>
      <c r="M136" s="264"/>
      <c r="N136" s="265"/>
      <c r="O136" s="294"/>
      <c r="P136" s="214"/>
      <c r="Q136" s="214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Q136" s="88"/>
      <c r="AR136" s="88"/>
      <c r="AS136" s="88"/>
      <c r="AT136" s="94"/>
      <c r="AU136" s="94"/>
      <c r="AV136" s="94"/>
      <c r="AW136" s="94"/>
      <c r="AX136" s="94"/>
      <c r="AY136" s="94"/>
      <c r="AZ136" s="94"/>
      <c r="BA136" s="94"/>
    </row>
    <row r="137" spans="1:53" ht="11.25" customHeight="1" x14ac:dyDescent="0.4">
      <c r="A137" s="93"/>
      <c r="B137" s="106"/>
      <c r="C137" s="94"/>
      <c r="D137" s="201"/>
      <c r="E137" s="259" t="s">
        <v>56</v>
      </c>
      <c r="F137" s="260"/>
      <c r="G137" s="263" t="str">
        <f>F31</f>
        <v>富士見SSS</v>
      </c>
      <c r="H137" s="264"/>
      <c r="I137" s="264"/>
      <c r="J137" s="264"/>
      <c r="K137" s="264"/>
      <c r="L137" s="264"/>
      <c r="M137" s="264"/>
      <c r="N137" s="265"/>
      <c r="O137" s="97"/>
      <c r="P137" s="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Q137" s="88"/>
      <c r="AR137" s="88"/>
      <c r="AS137" s="88"/>
      <c r="AT137" s="94"/>
      <c r="AU137" s="94"/>
      <c r="AV137" s="94"/>
      <c r="AW137" s="94"/>
      <c r="AX137" s="94"/>
      <c r="AY137" s="94"/>
      <c r="AZ137" s="94"/>
      <c r="BA137" s="94"/>
    </row>
    <row r="138" spans="1:53" ht="11.25" customHeight="1" x14ac:dyDescent="0.4">
      <c r="A138" s="93"/>
      <c r="B138" s="94"/>
      <c r="C138" s="94"/>
      <c r="D138" s="201"/>
      <c r="E138" s="259"/>
      <c r="F138" s="260"/>
      <c r="G138" s="263"/>
      <c r="H138" s="264"/>
      <c r="I138" s="264"/>
      <c r="J138" s="264"/>
      <c r="K138" s="264"/>
      <c r="L138" s="264"/>
      <c r="M138" s="264"/>
      <c r="N138" s="265"/>
      <c r="O138" s="93"/>
      <c r="P138" s="93"/>
      <c r="U138" s="293"/>
      <c r="V138" s="293"/>
      <c r="W138" s="293"/>
      <c r="X138" s="293"/>
      <c r="Y138" s="293"/>
      <c r="Z138" s="293"/>
      <c r="AA138" s="293"/>
      <c r="AB138" s="293"/>
      <c r="AC138" s="293"/>
      <c r="AD138" s="293"/>
      <c r="AQ138" s="88"/>
      <c r="AR138" s="88"/>
      <c r="AS138" s="88"/>
      <c r="AT138" s="94"/>
      <c r="AU138" s="94"/>
      <c r="AV138" s="94"/>
      <c r="AW138" s="94"/>
      <c r="AX138" s="94"/>
      <c r="AY138" s="94"/>
      <c r="AZ138" s="94"/>
      <c r="BA138" s="94"/>
    </row>
    <row r="139" spans="1:53" ht="11.25" customHeight="1" x14ac:dyDescent="0.4">
      <c r="A139" s="93"/>
      <c r="B139" s="94"/>
      <c r="C139" s="94"/>
      <c r="D139" s="88"/>
      <c r="E139" s="259" t="s">
        <v>57</v>
      </c>
      <c r="F139" s="260"/>
      <c r="G139" s="263" t="str">
        <f>T31</f>
        <v>細谷サッカークラブ</v>
      </c>
      <c r="H139" s="264"/>
      <c r="I139" s="264"/>
      <c r="J139" s="264"/>
      <c r="K139" s="264"/>
      <c r="L139" s="264"/>
      <c r="M139" s="264"/>
      <c r="N139" s="265"/>
      <c r="O139" s="269" t="s">
        <v>12</v>
      </c>
      <c r="P139" s="269"/>
      <c r="Q139" s="122"/>
      <c r="U139" s="293"/>
      <c r="V139" s="293"/>
      <c r="W139" s="293"/>
      <c r="X139" s="293"/>
      <c r="Y139" s="293"/>
      <c r="Z139" s="293"/>
      <c r="AA139" s="293"/>
      <c r="AB139" s="293"/>
      <c r="AC139" s="293"/>
      <c r="AD139" s="293"/>
      <c r="AQ139" s="88"/>
      <c r="AR139" s="88"/>
      <c r="AS139" s="88"/>
      <c r="AT139" s="106"/>
      <c r="AU139" s="106"/>
      <c r="AV139" s="106"/>
      <c r="AW139" s="106"/>
      <c r="AX139" s="106"/>
      <c r="AY139" s="106"/>
    </row>
    <row r="140" spans="1:53" ht="11.25" customHeight="1" x14ac:dyDescent="0.4">
      <c r="A140" s="276"/>
      <c r="B140" s="94"/>
      <c r="C140" s="94"/>
      <c r="D140" s="88"/>
      <c r="E140" s="271"/>
      <c r="F140" s="272"/>
      <c r="G140" s="273"/>
      <c r="H140" s="274"/>
      <c r="I140" s="274"/>
      <c r="J140" s="274"/>
      <c r="K140" s="274"/>
      <c r="L140" s="274"/>
      <c r="M140" s="274"/>
      <c r="N140" s="275"/>
      <c r="O140" s="269"/>
      <c r="P140" s="269"/>
      <c r="Q140" s="122"/>
      <c r="U140" s="293"/>
      <c r="V140" s="293"/>
      <c r="W140" s="293"/>
      <c r="X140" s="293"/>
      <c r="Y140" s="293"/>
      <c r="Z140" s="293"/>
      <c r="AA140" s="293"/>
      <c r="AB140" s="293"/>
      <c r="AC140" s="293"/>
      <c r="AD140" s="293"/>
      <c r="AQ140" s="88"/>
      <c r="AR140" s="88"/>
      <c r="AS140" s="88"/>
      <c r="AT140" s="106"/>
      <c r="AU140" s="106"/>
      <c r="AV140" s="106"/>
      <c r="AW140" s="106"/>
      <c r="AX140" s="106"/>
      <c r="AY140" s="106"/>
    </row>
    <row r="141" spans="1:53" ht="11.25" customHeight="1" x14ac:dyDescent="0.4">
      <c r="A141" s="276"/>
      <c r="B141" s="94"/>
      <c r="C141" s="94"/>
      <c r="D141" s="88"/>
      <c r="E141" s="277" t="s">
        <v>58</v>
      </c>
      <c r="F141" s="278"/>
      <c r="G141" s="279" t="str">
        <f>T54</f>
        <v>緑が丘ＹＦＣ</v>
      </c>
      <c r="H141" s="280"/>
      <c r="I141" s="280"/>
      <c r="J141" s="280"/>
      <c r="K141" s="280"/>
      <c r="L141" s="280"/>
      <c r="M141" s="280"/>
      <c r="N141" s="281"/>
      <c r="U141" s="293"/>
      <c r="V141" s="293"/>
      <c r="W141" s="293"/>
      <c r="X141" s="293"/>
      <c r="Y141" s="293"/>
      <c r="Z141" s="293"/>
      <c r="AA141" s="293"/>
      <c r="AB141" s="293"/>
      <c r="AC141" s="293"/>
      <c r="AD141" s="293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</row>
    <row r="142" spans="1:53" ht="11.25" customHeight="1" x14ac:dyDescent="0.4">
      <c r="A142" s="94"/>
      <c r="B142" s="94"/>
      <c r="C142" s="94"/>
      <c r="D142" s="88"/>
      <c r="E142" s="259"/>
      <c r="F142" s="260"/>
      <c r="G142" s="263"/>
      <c r="H142" s="264"/>
      <c r="I142" s="264"/>
      <c r="J142" s="264"/>
      <c r="K142" s="264"/>
      <c r="L142" s="264"/>
      <c r="M142" s="264"/>
      <c r="N142" s="265"/>
      <c r="U142" s="293"/>
      <c r="V142" s="293"/>
      <c r="W142" s="293"/>
      <c r="X142" s="293"/>
      <c r="Y142" s="293"/>
      <c r="Z142" s="293"/>
      <c r="AA142" s="293"/>
      <c r="AB142" s="293"/>
      <c r="AC142" s="293"/>
      <c r="AD142" s="293"/>
      <c r="AQ142" s="88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</row>
    <row r="143" spans="1:53" ht="11.25" customHeight="1" x14ac:dyDescent="0.4">
      <c r="A143" s="94"/>
      <c r="B143" s="94"/>
      <c r="C143" s="94"/>
      <c r="D143" s="201"/>
      <c r="E143" s="259" t="s">
        <v>59</v>
      </c>
      <c r="F143" s="260"/>
      <c r="G143" s="263" t="str">
        <f>T19</f>
        <v>スポルト宇都宮　U12</v>
      </c>
      <c r="H143" s="264"/>
      <c r="I143" s="264"/>
      <c r="J143" s="264"/>
      <c r="K143" s="264"/>
      <c r="L143" s="264"/>
      <c r="M143" s="264"/>
      <c r="N143" s="265"/>
      <c r="O143" s="201"/>
      <c r="P143" s="201"/>
      <c r="R143" s="94"/>
      <c r="S143" s="94"/>
      <c r="T143" s="236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Q143" s="88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</row>
    <row r="144" spans="1:53" ht="11.25" customHeight="1" x14ac:dyDescent="0.4">
      <c r="A144" s="94"/>
      <c r="B144" s="94"/>
      <c r="C144" s="94"/>
      <c r="D144" s="201"/>
      <c r="E144" s="259"/>
      <c r="F144" s="260"/>
      <c r="G144" s="263"/>
      <c r="H144" s="264"/>
      <c r="I144" s="264"/>
      <c r="J144" s="264"/>
      <c r="K144" s="264"/>
      <c r="L144" s="264"/>
      <c r="M144" s="264"/>
      <c r="N144" s="265"/>
      <c r="O144" s="201"/>
      <c r="P144" s="201"/>
      <c r="Q144" s="94"/>
      <c r="R144" s="94"/>
      <c r="T144" s="236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94"/>
      <c r="AF144" s="94"/>
    </row>
    <row r="145" spans="1:53" ht="11.25" customHeight="1" x14ac:dyDescent="0.4">
      <c r="A145" s="94"/>
      <c r="B145" s="94"/>
      <c r="C145" s="94"/>
      <c r="D145" s="88"/>
      <c r="E145" s="259" t="s">
        <v>60</v>
      </c>
      <c r="F145" s="260"/>
      <c r="G145" s="263" t="str">
        <f>F53</f>
        <v>石井FC</v>
      </c>
      <c r="H145" s="264"/>
      <c r="I145" s="264"/>
      <c r="J145" s="264"/>
      <c r="K145" s="264"/>
      <c r="L145" s="264"/>
      <c r="M145" s="264"/>
      <c r="N145" s="265"/>
      <c r="O145" s="93"/>
      <c r="P145" s="93"/>
      <c r="Q145" s="94"/>
      <c r="R145" s="94"/>
      <c r="S145" s="94"/>
      <c r="T145" s="94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94"/>
      <c r="AF145" s="94"/>
    </row>
    <row r="146" spans="1:53" ht="11.25" customHeight="1" thickBot="1" x14ac:dyDescent="0.45">
      <c r="A146" s="94"/>
      <c r="B146" s="94"/>
      <c r="C146" s="94"/>
      <c r="D146" s="88"/>
      <c r="E146" s="261"/>
      <c r="F146" s="262"/>
      <c r="G146" s="266"/>
      <c r="H146" s="267"/>
      <c r="I146" s="267"/>
      <c r="J146" s="267"/>
      <c r="K146" s="267"/>
      <c r="L146" s="267"/>
      <c r="M146" s="267"/>
      <c r="N146" s="268"/>
      <c r="O146" s="93"/>
      <c r="P146" s="93"/>
      <c r="Q146" s="94"/>
      <c r="R146" s="94"/>
      <c r="S146" s="94"/>
      <c r="T146" s="94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94"/>
      <c r="AF146" s="94"/>
    </row>
    <row r="147" spans="1:53" ht="11.25" customHeight="1" x14ac:dyDescent="0.4"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</row>
    <row r="148" spans="1:53" s="91" customFormat="1" ht="12" x14ac:dyDescent="0.4">
      <c r="D148" s="28"/>
    </row>
    <row r="149" spans="1:53" ht="18.75" x14ac:dyDescent="0.4">
      <c r="A149" s="215" t="s">
        <v>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</row>
    <row r="150" spans="1:53" s="3" customFormat="1" ht="9" x14ac:dyDescent="0.4">
      <c r="A150" s="2"/>
      <c r="B150" s="2"/>
      <c r="C150" s="2"/>
      <c r="D150" s="9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53" s="12" customFormat="1" ht="17.25" x14ac:dyDescent="0.4">
      <c r="A151" s="249" t="s">
        <v>61</v>
      </c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</row>
    <row r="152" spans="1:53" s="3" customFormat="1" ht="9" x14ac:dyDescent="0.4">
      <c r="A152" s="7"/>
      <c r="B152" s="8"/>
      <c r="C152" s="8"/>
      <c r="D152" s="8"/>
      <c r="E152" s="8"/>
      <c r="F152" s="8"/>
      <c r="G152" s="8"/>
      <c r="H152" s="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8"/>
      <c r="Z152" s="8"/>
      <c r="AA152" s="8"/>
      <c r="AB152" s="8"/>
      <c r="AC152" s="8"/>
      <c r="AD152" s="8"/>
      <c r="AE152" s="8"/>
      <c r="AF152" s="8"/>
    </row>
    <row r="153" spans="1:53" ht="18.75" customHeight="1" x14ac:dyDescent="0.4">
      <c r="A153" s="94"/>
      <c r="B153" s="148"/>
      <c r="D153" s="148"/>
      <c r="E153" s="148"/>
      <c r="F153" s="194" t="s">
        <v>368</v>
      </c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48"/>
      <c r="AD153" s="148"/>
      <c r="AE153" s="148"/>
      <c r="AF153" s="9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</row>
    <row r="154" spans="1:53" ht="18.75" customHeight="1" x14ac:dyDescent="0.4">
      <c r="A154" s="94"/>
      <c r="C154" s="158"/>
      <c r="D154" s="158"/>
      <c r="E154" s="158"/>
      <c r="F154" s="324" t="s">
        <v>62</v>
      </c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158"/>
      <c r="AD154" s="158"/>
      <c r="AE154" s="158"/>
      <c r="AF154" s="9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</row>
    <row r="155" spans="1:53" s="3" customFormat="1" ht="8.25" customHeight="1" x14ac:dyDescent="0.4">
      <c r="A155" s="2"/>
      <c r="B155" s="2"/>
      <c r="C155" s="2"/>
      <c r="D155" s="9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53" ht="12.6" customHeight="1" thickBot="1" x14ac:dyDescent="0.45">
      <c r="A156" s="94"/>
      <c r="B156" s="9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94"/>
      <c r="O156" s="94"/>
      <c r="P156" s="94"/>
      <c r="Q156" s="94"/>
      <c r="R156" s="97"/>
      <c r="S156" s="103"/>
      <c r="T156" s="105"/>
      <c r="U156" s="230">
        <v>1</v>
      </c>
      <c r="V156" s="231" t="s">
        <v>63</v>
      </c>
      <c r="W156" s="232"/>
      <c r="X156" s="220" t="str">
        <f>'7月4日対戦表'!H3</f>
        <v>ともぞうSC</v>
      </c>
      <c r="Y156" s="221"/>
      <c r="Z156" s="221"/>
      <c r="AA156" s="221"/>
      <c r="AB156" s="221"/>
      <c r="AC156" s="221"/>
      <c r="AD156" s="222"/>
      <c r="AE156" s="106"/>
      <c r="AF156" s="106"/>
    </row>
    <row r="157" spans="1:53" ht="12.6" customHeight="1" x14ac:dyDescent="0.4">
      <c r="A157" s="94"/>
      <c r="B157" s="94"/>
      <c r="C157" s="250" t="s">
        <v>64</v>
      </c>
      <c r="D157" s="251"/>
      <c r="E157" s="251"/>
      <c r="F157" s="251"/>
      <c r="G157" s="251"/>
      <c r="H157" s="251"/>
      <c r="I157" s="251"/>
      <c r="J157" s="252"/>
      <c r="K157" s="100"/>
      <c r="L157" s="100"/>
      <c r="M157" s="100"/>
      <c r="N157" s="94"/>
      <c r="O157" s="94"/>
      <c r="P157" s="94"/>
      <c r="Q157" s="94"/>
      <c r="R157" s="13"/>
      <c r="S157" s="94"/>
      <c r="T157" s="88"/>
      <c r="U157" s="230"/>
      <c r="V157" s="233"/>
      <c r="W157" s="234"/>
      <c r="X157" s="223"/>
      <c r="Y157" s="224"/>
      <c r="Z157" s="224"/>
      <c r="AA157" s="224"/>
      <c r="AB157" s="224"/>
      <c r="AC157" s="224"/>
      <c r="AD157" s="225"/>
      <c r="AE157" s="106"/>
      <c r="AF157" s="106"/>
    </row>
    <row r="158" spans="1:53" ht="12.6" customHeight="1" x14ac:dyDescent="0.4">
      <c r="A158" s="94"/>
      <c r="B158" s="94"/>
      <c r="C158" s="253"/>
      <c r="D158" s="254"/>
      <c r="E158" s="254"/>
      <c r="F158" s="254"/>
      <c r="G158" s="254"/>
      <c r="H158" s="254"/>
      <c r="I158" s="254"/>
      <c r="J158" s="255"/>
      <c r="K158" s="100"/>
      <c r="L158" s="100"/>
      <c r="M158" s="100"/>
      <c r="N158" s="93"/>
      <c r="O158" s="94"/>
      <c r="P158" s="103"/>
      <c r="Q158" s="103"/>
      <c r="R158" s="104"/>
      <c r="S158" s="229" t="s">
        <v>65</v>
      </c>
      <c r="T158" s="214" t="s">
        <v>66</v>
      </c>
      <c r="U158" s="214"/>
      <c r="V158" s="214"/>
      <c r="W158" s="14"/>
      <c r="X158" s="130"/>
      <c r="Y158" s="130"/>
      <c r="Z158" s="130"/>
      <c r="AA158" s="130"/>
      <c r="AB158" s="130"/>
      <c r="AC158" s="130"/>
      <c r="AD158" s="130"/>
      <c r="AE158" s="88"/>
      <c r="AF158" s="88"/>
    </row>
    <row r="159" spans="1:53" ht="12.6" customHeight="1" thickBot="1" x14ac:dyDescent="0.2">
      <c r="A159" s="94"/>
      <c r="B159" s="94"/>
      <c r="C159" s="256"/>
      <c r="D159" s="257"/>
      <c r="E159" s="257"/>
      <c r="F159" s="257"/>
      <c r="G159" s="257"/>
      <c r="H159" s="257"/>
      <c r="I159" s="257"/>
      <c r="J159" s="258"/>
      <c r="O159" s="6"/>
      <c r="P159" s="94"/>
      <c r="Q159" s="94"/>
      <c r="R159" s="15"/>
      <c r="S159" s="229"/>
      <c r="T159" s="214"/>
      <c r="U159" s="214"/>
      <c r="V159" s="214"/>
      <c r="W159" s="14"/>
      <c r="X159" s="130"/>
      <c r="Y159" s="130"/>
      <c r="Z159" s="130"/>
      <c r="AA159" s="130"/>
      <c r="AB159" s="130"/>
      <c r="AC159" s="130"/>
      <c r="AD159" s="130"/>
      <c r="AE159" s="88"/>
      <c r="AF159" s="88"/>
    </row>
    <row r="160" spans="1:53" ht="12.6" customHeight="1" x14ac:dyDescent="0.15">
      <c r="A160" s="94"/>
      <c r="B160" s="94"/>
      <c r="C160" s="94"/>
      <c r="D160" s="88"/>
      <c r="E160" s="94"/>
      <c r="F160" s="94"/>
      <c r="G160" s="94"/>
      <c r="H160" s="94"/>
      <c r="I160" s="94"/>
      <c r="J160" s="94"/>
      <c r="L160" s="247"/>
      <c r="M160" s="247"/>
      <c r="N160" s="247"/>
      <c r="O160" s="248"/>
      <c r="P160" s="14"/>
      <c r="Q160" s="14"/>
      <c r="R160" s="15"/>
      <c r="S160" s="99"/>
      <c r="T160" s="105"/>
      <c r="U160" s="230">
        <v>2</v>
      </c>
      <c r="V160" s="231" t="s">
        <v>67</v>
      </c>
      <c r="W160" s="232"/>
      <c r="X160" s="220" t="str">
        <f>'7月4日対戦表'!H67</f>
        <v>FCグランディール</v>
      </c>
      <c r="Y160" s="221"/>
      <c r="Z160" s="221"/>
      <c r="AA160" s="221"/>
      <c r="AB160" s="221"/>
      <c r="AC160" s="221"/>
      <c r="AD160" s="222"/>
      <c r="AE160" s="94"/>
      <c r="AF160" s="94"/>
    </row>
    <row r="161" spans="1:32" ht="12.6" customHeight="1" x14ac:dyDescent="0.4">
      <c r="A161" s="94"/>
      <c r="B161" s="94"/>
      <c r="C161" s="94"/>
      <c r="D161" s="88"/>
      <c r="E161" s="94"/>
      <c r="F161" s="94"/>
      <c r="G161" s="94"/>
      <c r="H161" s="94"/>
      <c r="I161" s="94"/>
      <c r="J161" s="94"/>
      <c r="K161" s="94"/>
      <c r="L161" s="247"/>
      <c r="M161" s="247"/>
      <c r="N161" s="247"/>
      <c r="O161" s="248"/>
      <c r="P161" s="14"/>
      <c r="Q161" s="14"/>
      <c r="R161" s="14"/>
      <c r="S161" s="101"/>
      <c r="T161" s="88"/>
      <c r="U161" s="230"/>
      <c r="V161" s="233"/>
      <c r="W161" s="234"/>
      <c r="X161" s="223"/>
      <c r="Y161" s="224"/>
      <c r="Z161" s="224"/>
      <c r="AA161" s="224"/>
      <c r="AB161" s="224"/>
      <c r="AC161" s="224"/>
      <c r="AD161" s="225"/>
      <c r="AE161" s="94"/>
      <c r="AF161" s="94"/>
    </row>
    <row r="162" spans="1:32" ht="12.6" customHeight="1" x14ac:dyDescent="0.4">
      <c r="A162" s="94"/>
      <c r="F162" s="94"/>
      <c r="G162" s="94"/>
      <c r="H162" s="94"/>
      <c r="I162" s="94"/>
      <c r="J162" s="97"/>
      <c r="K162" s="103"/>
      <c r="L162" s="11"/>
      <c r="M162" s="11"/>
      <c r="N162" s="11"/>
      <c r="O162" s="16"/>
      <c r="P162" s="201" t="s">
        <v>68</v>
      </c>
      <c r="Q162" s="214" t="s">
        <v>69</v>
      </c>
      <c r="R162" s="214"/>
      <c r="S162" s="214"/>
      <c r="T162" s="14"/>
      <c r="U162" s="14"/>
      <c r="V162" s="106"/>
      <c r="W162" s="106"/>
      <c r="X162" s="130"/>
      <c r="Y162" s="130"/>
      <c r="Z162" s="130"/>
      <c r="AA162" s="130"/>
      <c r="AB162" s="130"/>
      <c r="AC162" s="130"/>
      <c r="AD162" s="130"/>
      <c r="AE162" s="88"/>
      <c r="AF162" s="88"/>
    </row>
    <row r="163" spans="1:32" ht="12.6" customHeight="1" x14ac:dyDescent="0.4">
      <c r="A163" s="94"/>
      <c r="H163" s="94"/>
      <c r="I163" s="94"/>
      <c r="J163" s="94"/>
      <c r="K163" s="98"/>
      <c r="L163" s="94"/>
      <c r="M163" s="88"/>
      <c r="N163" s="94"/>
      <c r="O163" s="17"/>
      <c r="P163" s="229"/>
      <c r="Q163" s="214"/>
      <c r="R163" s="214"/>
      <c r="S163" s="214"/>
      <c r="T163" s="14"/>
      <c r="U163" s="14"/>
      <c r="V163" s="106"/>
      <c r="W163" s="106"/>
      <c r="X163" s="130"/>
      <c r="Y163" s="130"/>
      <c r="Z163" s="130"/>
      <c r="AA163" s="130"/>
      <c r="AB163" s="130"/>
      <c r="AC163" s="130"/>
      <c r="AD163" s="130"/>
      <c r="AE163" s="88"/>
      <c r="AF163" s="88"/>
    </row>
    <row r="164" spans="1:32" ht="12.6" customHeight="1" x14ac:dyDescent="0.4">
      <c r="A164" s="94"/>
      <c r="B164" s="94"/>
      <c r="C164" s="94"/>
      <c r="D164" s="88"/>
      <c r="E164" s="94"/>
      <c r="F164" s="94"/>
      <c r="G164" s="94"/>
      <c r="H164" s="94"/>
      <c r="I164" s="94"/>
      <c r="J164" s="94"/>
      <c r="K164" s="10"/>
      <c r="O164" s="6"/>
      <c r="P164" s="94"/>
      <c r="Q164" s="94"/>
      <c r="R164" s="97"/>
      <c r="S164" s="94"/>
      <c r="T164" s="88"/>
      <c r="U164" s="230">
        <v>3</v>
      </c>
      <c r="V164" s="231" t="s">
        <v>70</v>
      </c>
      <c r="W164" s="232"/>
      <c r="X164" s="220" t="str">
        <f>'7月4日対戦表'!H131</f>
        <v>FCアリーバ　V</v>
      </c>
      <c r="Y164" s="221"/>
      <c r="Z164" s="221"/>
      <c r="AA164" s="221"/>
      <c r="AB164" s="221"/>
      <c r="AC164" s="221"/>
      <c r="AD164" s="222"/>
      <c r="AE164" s="235"/>
      <c r="AF164" s="236"/>
    </row>
    <row r="165" spans="1:32" ht="12.6" customHeight="1" x14ac:dyDescent="0.4">
      <c r="A165" s="94"/>
      <c r="B165" s="94"/>
      <c r="K165" s="18"/>
      <c r="O165" s="6"/>
      <c r="P165" s="94"/>
      <c r="Q165" s="94"/>
      <c r="R165" s="97"/>
      <c r="S165" s="98"/>
      <c r="T165" s="19"/>
      <c r="U165" s="230"/>
      <c r="V165" s="233"/>
      <c r="W165" s="234"/>
      <c r="X165" s="223"/>
      <c r="Y165" s="224"/>
      <c r="Z165" s="224"/>
      <c r="AA165" s="224"/>
      <c r="AB165" s="224"/>
      <c r="AC165" s="224"/>
      <c r="AD165" s="225"/>
      <c r="AE165" s="235"/>
      <c r="AF165" s="236"/>
    </row>
    <row r="166" spans="1:32" ht="12.6" customHeight="1" x14ac:dyDescent="0.4">
      <c r="A166" s="94"/>
      <c r="B166" s="94"/>
      <c r="K166" s="18"/>
      <c r="O166" s="6"/>
      <c r="P166" s="103"/>
      <c r="Q166" s="103"/>
      <c r="R166" s="104"/>
      <c r="S166" s="229" t="s">
        <v>71</v>
      </c>
      <c r="T166" s="214" t="s">
        <v>72</v>
      </c>
      <c r="U166" s="214"/>
      <c r="V166" s="214"/>
      <c r="W166" s="14"/>
      <c r="X166" s="130"/>
      <c r="Y166" s="130"/>
      <c r="Z166" s="130"/>
      <c r="AA166" s="130"/>
      <c r="AB166" s="130"/>
      <c r="AC166" s="130"/>
      <c r="AD166" s="130"/>
      <c r="AE166" s="88"/>
      <c r="AF166" s="88"/>
    </row>
    <row r="167" spans="1:32" ht="12.6" customHeight="1" thickBot="1" x14ac:dyDescent="0.45">
      <c r="A167" s="94"/>
      <c r="B167" s="94"/>
      <c r="C167" s="94"/>
      <c r="D167" s="88"/>
      <c r="E167" s="94"/>
      <c r="F167" s="94"/>
      <c r="G167" s="94"/>
      <c r="H167" s="94"/>
      <c r="I167" s="94"/>
      <c r="J167" s="94"/>
      <c r="K167" s="10"/>
      <c r="L167" s="94"/>
      <c r="M167" s="94"/>
      <c r="N167" s="94"/>
      <c r="O167" s="94"/>
      <c r="P167" s="94"/>
      <c r="Q167" s="94"/>
      <c r="R167" s="94"/>
      <c r="S167" s="229"/>
      <c r="T167" s="214"/>
      <c r="U167" s="214"/>
      <c r="V167" s="214"/>
      <c r="W167" s="14"/>
      <c r="X167" s="130"/>
      <c r="Y167" s="130"/>
      <c r="Z167" s="130"/>
      <c r="AA167" s="130"/>
      <c r="AB167" s="130"/>
      <c r="AC167" s="130"/>
      <c r="AD167" s="130"/>
      <c r="AE167" s="88"/>
      <c r="AF167" s="88"/>
    </row>
    <row r="168" spans="1:32" ht="12.6" customHeight="1" thickTop="1" x14ac:dyDescent="0.4">
      <c r="A168" s="94"/>
      <c r="B168" s="94"/>
      <c r="C168" s="231"/>
      <c r="D168" s="237"/>
      <c r="E168" s="237"/>
      <c r="F168" s="237"/>
      <c r="G168" s="237"/>
      <c r="H168" s="237"/>
      <c r="I168" s="238"/>
      <c r="J168" s="99"/>
      <c r="K168" s="229" t="s">
        <v>6</v>
      </c>
      <c r="L168" s="214" t="s">
        <v>73</v>
      </c>
      <c r="M168" s="214"/>
      <c r="N168" s="214"/>
      <c r="O168" s="241" t="s">
        <v>198</v>
      </c>
      <c r="P168" s="242"/>
      <c r="Q168" s="243"/>
      <c r="R168" s="93"/>
      <c r="S168" s="99"/>
      <c r="T168" s="105"/>
      <c r="U168" s="230">
        <v>4</v>
      </c>
      <c r="V168" s="231" t="s">
        <v>74</v>
      </c>
      <c r="W168" s="232"/>
      <c r="X168" s="220" t="str">
        <f>'7月4日対戦表'!N195</f>
        <v>ともぞうSC U12</v>
      </c>
      <c r="Y168" s="221"/>
      <c r="Z168" s="221"/>
      <c r="AA168" s="221"/>
      <c r="AB168" s="221"/>
      <c r="AC168" s="221"/>
      <c r="AD168" s="222"/>
      <c r="AE168" s="235" t="s">
        <v>12</v>
      </c>
      <c r="AF168" s="236"/>
    </row>
    <row r="169" spans="1:32" ht="12" customHeight="1" thickBot="1" x14ac:dyDescent="0.45">
      <c r="A169" s="94"/>
      <c r="B169" s="94"/>
      <c r="C169" s="233"/>
      <c r="D169" s="239"/>
      <c r="E169" s="239"/>
      <c r="F169" s="239"/>
      <c r="G169" s="239"/>
      <c r="H169" s="239"/>
      <c r="I169" s="240"/>
      <c r="J169" s="94"/>
      <c r="K169" s="229"/>
      <c r="L169" s="214"/>
      <c r="M169" s="214"/>
      <c r="N169" s="214"/>
      <c r="O169" s="244"/>
      <c r="P169" s="245"/>
      <c r="Q169" s="246"/>
      <c r="S169" s="94"/>
      <c r="T169" s="88"/>
      <c r="U169" s="230"/>
      <c r="V169" s="233"/>
      <c r="W169" s="234"/>
      <c r="X169" s="223"/>
      <c r="Y169" s="224"/>
      <c r="Z169" s="224"/>
      <c r="AA169" s="224"/>
      <c r="AB169" s="224"/>
      <c r="AC169" s="224"/>
      <c r="AD169" s="225"/>
      <c r="AE169" s="235"/>
      <c r="AF169" s="236"/>
    </row>
    <row r="170" spans="1:32" ht="12" customHeight="1" thickTop="1" thickBot="1" x14ac:dyDescent="0.45">
      <c r="A170" s="94"/>
      <c r="B170" s="34"/>
      <c r="C170" s="35"/>
      <c r="D170" s="36"/>
      <c r="E170" s="35"/>
      <c r="F170" s="35"/>
      <c r="G170" s="35"/>
      <c r="H170" s="35"/>
      <c r="I170" s="35"/>
      <c r="J170" s="35"/>
      <c r="K170" s="37"/>
      <c r="L170" s="35"/>
      <c r="M170" s="35"/>
      <c r="N170" s="35"/>
      <c r="O170" s="38"/>
      <c r="P170" s="38"/>
      <c r="Q170" s="38"/>
      <c r="R170" s="39"/>
      <c r="S170" s="39"/>
      <c r="T170" s="35"/>
      <c r="U170" s="39"/>
      <c r="V170" s="38"/>
      <c r="W170" s="38"/>
      <c r="X170" s="39"/>
      <c r="Y170" s="39"/>
      <c r="Z170" s="39"/>
      <c r="AA170" s="39"/>
      <c r="AB170" s="39"/>
      <c r="AC170" s="39"/>
      <c r="AD170" s="39"/>
      <c r="AE170" s="34"/>
      <c r="AF170" s="94"/>
    </row>
    <row r="171" spans="1:32" ht="12.6" customHeight="1" thickBot="1" x14ac:dyDescent="0.45">
      <c r="A171" s="94"/>
      <c r="B171" s="40"/>
      <c r="C171" s="40"/>
      <c r="D171" s="41"/>
      <c r="E171" s="40"/>
      <c r="F171" s="40"/>
      <c r="G171" s="40"/>
      <c r="H171" s="40"/>
      <c r="I171" s="40"/>
      <c r="J171" s="40"/>
      <c r="K171" s="42"/>
      <c r="L171" s="43"/>
      <c r="M171" s="43"/>
      <c r="N171" s="43"/>
      <c r="O171" s="44"/>
      <c r="P171" s="44"/>
      <c r="Q171" s="44"/>
      <c r="R171" s="43"/>
      <c r="S171" s="40"/>
      <c r="T171" s="40"/>
      <c r="U171" s="40"/>
      <c r="V171" s="44"/>
      <c r="W171" s="44"/>
      <c r="X171" s="41"/>
      <c r="Y171" s="41"/>
      <c r="Z171" s="41"/>
      <c r="AA171" s="41"/>
      <c r="AB171" s="41"/>
      <c r="AC171" s="41"/>
      <c r="AD171" s="41"/>
      <c r="AE171" s="40"/>
      <c r="AF171" s="94"/>
    </row>
    <row r="172" spans="1:32" ht="12.6" customHeight="1" thickTop="1" x14ac:dyDescent="0.4">
      <c r="A172" s="94"/>
      <c r="B172" s="94"/>
      <c r="C172" s="94"/>
      <c r="D172" s="88"/>
      <c r="J172" s="94"/>
      <c r="K172" s="10"/>
      <c r="O172" s="241" t="s">
        <v>199</v>
      </c>
      <c r="P172" s="242"/>
      <c r="Q172" s="243"/>
      <c r="S172" s="103"/>
      <c r="T172" s="88"/>
      <c r="U172" s="230">
        <v>5</v>
      </c>
      <c r="V172" s="231" t="s">
        <v>76</v>
      </c>
      <c r="W172" s="232"/>
      <c r="X172" s="220" t="str">
        <f>'7月4日対戦表'!H35</f>
        <v>ウエストフットコム　U12</v>
      </c>
      <c r="Y172" s="221"/>
      <c r="Z172" s="221"/>
      <c r="AA172" s="221"/>
      <c r="AB172" s="221"/>
      <c r="AC172" s="221"/>
      <c r="AD172" s="222"/>
    </row>
    <row r="173" spans="1:32" ht="12.6" customHeight="1" thickBot="1" x14ac:dyDescent="0.45">
      <c r="K173" s="18"/>
      <c r="O173" s="244"/>
      <c r="P173" s="245"/>
      <c r="Q173" s="246"/>
      <c r="R173" s="93"/>
      <c r="S173" s="98"/>
      <c r="T173" s="19"/>
      <c r="U173" s="230"/>
      <c r="V173" s="233"/>
      <c r="W173" s="234"/>
      <c r="X173" s="223"/>
      <c r="Y173" s="224"/>
      <c r="Z173" s="224"/>
      <c r="AA173" s="224"/>
      <c r="AB173" s="224"/>
      <c r="AC173" s="224"/>
      <c r="AD173" s="225"/>
    </row>
    <row r="174" spans="1:32" ht="12.6" customHeight="1" thickTop="1" x14ac:dyDescent="0.4">
      <c r="K174" s="18"/>
      <c r="O174" s="94"/>
      <c r="P174" s="94"/>
      <c r="Q174" s="94"/>
      <c r="R174" s="94"/>
      <c r="S174" s="229" t="s">
        <v>77</v>
      </c>
      <c r="T174" s="214" t="s">
        <v>66</v>
      </c>
      <c r="U174" s="214"/>
      <c r="V174" s="214"/>
      <c r="W174" s="14"/>
      <c r="X174" s="130"/>
      <c r="Y174" s="130"/>
      <c r="Z174" s="130"/>
      <c r="AA174" s="130"/>
      <c r="AB174" s="130"/>
      <c r="AC174" s="130"/>
      <c r="AD174" s="130"/>
      <c r="AE174" s="88"/>
      <c r="AF174" s="88"/>
    </row>
    <row r="175" spans="1:32" ht="12.6" customHeight="1" x14ac:dyDescent="0.4">
      <c r="K175" s="18"/>
      <c r="O175" s="6"/>
      <c r="P175" s="101"/>
      <c r="Q175" s="101"/>
      <c r="R175" s="102"/>
      <c r="S175" s="229"/>
      <c r="T175" s="214"/>
      <c r="U175" s="214"/>
      <c r="V175" s="214"/>
      <c r="W175" s="14"/>
      <c r="X175" s="130"/>
      <c r="Y175" s="130"/>
      <c r="Z175" s="130"/>
      <c r="AA175" s="130"/>
      <c r="AB175" s="130"/>
      <c r="AC175" s="130"/>
      <c r="AD175" s="130"/>
      <c r="AE175" s="88"/>
      <c r="AF175" s="88"/>
    </row>
    <row r="176" spans="1:32" ht="12.6" customHeight="1" x14ac:dyDescent="0.4">
      <c r="K176" s="18"/>
      <c r="O176" s="20"/>
      <c r="P176" s="94"/>
      <c r="Q176" s="94"/>
      <c r="R176" s="97"/>
      <c r="S176" s="99"/>
      <c r="T176" s="105"/>
      <c r="U176" s="230">
        <v>6</v>
      </c>
      <c r="V176" s="231" t="s">
        <v>78</v>
      </c>
      <c r="W176" s="232"/>
      <c r="X176" s="220" t="str">
        <f>'7月4日対戦表'!H99</f>
        <v>清原SSS</v>
      </c>
      <c r="Y176" s="221"/>
      <c r="Z176" s="221"/>
      <c r="AA176" s="221"/>
      <c r="AB176" s="221"/>
      <c r="AC176" s="221"/>
      <c r="AD176" s="222"/>
      <c r="AE176" s="94"/>
      <c r="AF176" s="94"/>
    </row>
    <row r="177" spans="1:32" ht="12.6" customHeight="1" x14ac:dyDescent="0.4">
      <c r="A177" s="94"/>
      <c r="B177" s="94"/>
      <c r="C177" s="94"/>
      <c r="D177" s="88"/>
      <c r="E177" s="94"/>
      <c r="F177" s="94"/>
      <c r="G177" s="94"/>
      <c r="H177" s="94"/>
      <c r="I177" s="94"/>
      <c r="J177" s="94"/>
      <c r="K177" s="10"/>
      <c r="O177" s="20"/>
      <c r="P177" s="94"/>
      <c r="Q177" s="94"/>
      <c r="R177" s="97"/>
      <c r="S177" s="94"/>
      <c r="T177" s="88"/>
      <c r="U177" s="230"/>
      <c r="V177" s="233"/>
      <c r="W177" s="234"/>
      <c r="X177" s="223"/>
      <c r="Y177" s="224"/>
      <c r="Z177" s="224"/>
      <c r="AA177" s="224"/>
      <c r="AB177" s="224"/>
      <c r="AC177" s="224"/>
      <c r="AD177" s="225"/>
      <c r="AE177" s="94"/>
      <c r="AF177" s="94"/>
    </row>
    <row r="178" spans="1:32" ht="12.6" customHeight="1" x14ac:dyDescent="0.4">
      <c r="A178" s="94"/>
      <c r="F178" s="94"/>
      <c r="G178" s="94"/>
      <c r="H178" s="94"/>
      <c r="I178" s="94"/>
      <c r="J178" s="97"/>
      <c r="K178" s="99"/>
      <c r="L178" s="103"/>
      <c r="M178" s="103"/>
      <c r="N178" s="103"/>
      <c r="O178" s="16"/>
      <c r="P178" s="229" t="s">
        <v>79</v>
      </c>
      <c r="Q178" s="214" t="s">
        <v>69</v>
      </c>
      <c r="R178" s="214"/>
      <c r="S178" s="214"/>
      <c r="T178" s="14"/>
      <c r="U178" s="14"/>
      <c r="V178" s="106"/>
      <c r="W178" s="106"/>
      <c r="X178" s="130"/>
      <c r="Y178" s="130"/>
      <c r="Z178" s="130"/>
      <c r="AA178" s="130"/>
      <c r="AB178" s="130"/>
      <c r="AC178" s="130"/>
      <c r="AD178" s="130"/>
      <c r="AE178" s="88"/>
      <c r="AF178" s="88"/>
    </row>
    <row r="179" spans="1:32" ht="12.6" customHeight="1" x14ac:dyDescent="0.4">
      <c r="A179" s="94"/>
      <c r="F179" s="94"/>
      <c r="G179" s="94"/>
      <c r="H179" s="94"/>
      <c r="I179" s="94"/>
      <c r="J179" s="97"/>
      <c r="K179" s="101"/>
      <c r="O179" s="17"/>
      <c r="P179" s="229"/>
      <c r="Q179" s="214"/>
      <c r="R179" s="214"/>
      <c r="S179" s="214"/>
      <c r="T179" s="14"/>
      <c r="U179" s="14"/>
      <c r="V179" s="106"/>
      <c r="W179" s="106"/>
      <c r="X179" s="130"/>
      <c r="Y179" s="130"/>
      <c r="Z179" s="130"/>
      <c r="AA179" s="130"/>
      <c r="AB179" s="130"/>
      <c r="AC179" s="130"/>
      <c r="AD179" s="130"/>
      <c r="AE179" s="88"/>
      <c r="AF179" s="88"/>
    </row>
    <row r="180" spans="1:32" ht="12.6" customHeight="1" x14ac:dyDescent="0.4">
      <c r="A180" s="94"/>
      <c r="B180" s="94"/>
      <c r="J180" s="94"/>
      <c r="K180" s="94"/>
      <c r="O180" s="17"/>
      <c r="P180" s="94"/>
      <c r="Q180" s="94"/>
      <c r="R180" s="97"/>
      <c r="S180" s="94"/>
      <c r="T180" s="88"/>
      <c r="U180" s="230">
        <v>7</v>
      </c>
      <c r="V180" s="231" t="s">
        <v>80</v>
      </c>
      <c r="W180" s="232"/>
      <c r="X180" s="220" t="str">
        <f>'7月4日対戦表'!H163</f>
        <v>カテット白沢SS</v>
      </c>
      <c r="Y180" s="221"/>
      <c r="Z180" s="221"/>
      <c r="AA180" s="221"/>
      <c r="AB180" s="221"/>
      <c r="AC180" s="221"/>
      <c r="AD180" s="222"/>
    </row>
    <row r="181" spans="1:32" ht="12.6" customHeight="1" x14ac:dyDescent="0.4">
      <c r="A181" s="94"/>
      <c r="B181" s="94"/>
      <c r="J181" s="94"/>
      <c r="O181" s="6"/>
      <c r="P181" s="94"/>
      <c r="Q181" s="94"/>
      <c r="R181" s="97"/>
      <c r="S181" s="98"/>
      <c r="T181" s="19"/>
      <c r="U181" s="230"/>
      <c r="V181" s="233"/>
      <c r="W181" s="234"/>
      <c r="X181" s="223"/>
      <c r="Y181" s="224"/>
      <c r="Z181" s="224"/>
      <c r="AA181" s="224"/>
      <c r="AB181" s="224"/>
      <c r="AC181" s="224"/>
      <c r="AD181" s="225"/>
    </row>
    <row r="182" spans="1:32" ht="12.6" customHeight="1" x14ac:dyDescent="0.4">
      <c r="A182" s="94"/>
      <c r="B182" s="94"/>
      <c r="C182" s="94"/>
      <c r="D182" s="88"/>
      <c r="E182" s="94"/>
      <c r="F182" s="94"/>
      <c r="G182" s="94"/>
      <c r="H182" s="94"/>
      <c r="I182" s="94"/>
      <c r="J182" s="94"/>
      <c r="O182" s="6"/>
      <c r="P182" s="103"/>
      <c r="Q182" s="103"/>
      <c r="R182" s="104"/>
      <c r="S182" s="229" t="s">
        <v>81</v>
      </c>
      <c r="T182" s="214" t="s">
        <v>72</v>
      </c>
      <c r="U182" s="214"/>
      <c r="V182" s="214"/>
      <c r="W182" s="14"/>
      <c r="X182" s="130"/>
      <c r="Y182" s="130"/>
      <c r="Z182" s="130"/>
      <c r="AA182" s="130"/>
      <c r="AB182" s="130"/>
      <c r="AC182" s="130"/>
      <c r="AD182" s="130"/>
      <c r="AE182" s="88"/>
      <c r="AF182" s="88"/>
    </row>
    <row r="183" spans="1:32" ht="12.6" customHeight="1" x14ac:dyDescent="0.4">
      <c r="A183" s="94"/>
      <c r="B183" s="94"/>
      <c r="C183" s="94"/>
      <c r="D183" s="88"/>
      <c r="E183" s="94"/>
      <c r="F183" s="94"/>
      <c r="G183" s="94"/>
      <c r="H183" s="94"/>
      <c r="I183" s="94"/>
      <c r="J183" s="94"/>
      <c r="K183" s="94"/>
      <c r="L183" s="94"/>
      <c r="M183" s="94"/>
      <c r="N183" s="93"/>
      <c r="O183" s="94"/>
      <c r="P183" s="94"/>
      <c r="Q183" s="94"/>
      <c r="R183" s="94"/>
      <c r="S183" s="229"/>
      <c r="T183" s="214"/>
      <c r="U183" s="214"/>
      <c r="V183" s="214"/>
      <c r="W183" s="14"/>
      <c r="X183" s="130"/>
      <c r="Y183" s="130"/>
      <c r="Z183" s="130"/>
      <c r="AA183" s="130"/>
      <c r="AB183" s="130"/>
      <c r="AC183" s="130"/>
      <c r="AD183" s="130"/>
      <c r="AE183" s="88"/>
      <c r="AF183" s="88"/>
    </row>
    <row r="184" spans="1:32" ht="12.6" customHeight="1" x14ac:dyDescent="0.4">
      <c r="A184" s="94"/>
      <c r="B184" s="94"/>
      <c r="C184" s="94"/>
      <c r="D184" s="88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3"/>
      <c r="S184" s="99"/>
      <c r="T184" s="105"/>
      <c r="U184" s="230">
        <v>8</v>
      </c>
      <c r="V184" s="231" t="s">
        <v>82</v>
      </c>
      <c r="W184" s="232"/>
      <c r="X184" s="220" t="str">
        <f>'7月4日対戦表'!AD195</f>
        <v>unionSC U12</v>
      </c>
      <c r="Y184" s="221"/>
      <c r="Z184" s="221"/>
      <c r="AA184" s="221"/>
      <c r="AB184" s="221"/>
      <c r="AC184" s="221"/>
      <c r="AD184" s="222"/>
      <c r="AE184" s="235" t="s">
        <v>12</v>
      </c>
      <c r="AF184" s="236"/>
    </row>
    <row r="185" spans="1:32" ht="12.75" customHeight="1" x14ac:dyDescent="0.4">
      <c r="A185" s="94"/>
      <c r="B185" s="94"/>
      <c r="C185" s="94"/>
      <c r="D185" s="88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3"/>
      <c r="S185" s="94"/>
      <c r="T185" s="88"/>
      <c r="U185" s="230"/>
      <c r="V185" s="233"/>
      <c r="W185" s="234"/>
      <c r="X185" s="223"/>
      <c r="Y185" s="224"/>
      <c r="Z185" s="224"/>
      <c r="AA185" s="224"/>
      <c r="AB185" s="224"/>
      <c r="AC185" s="224"/>
      <c r="AD185" s="225"/>
      <c r="AE185" s="235"/>
      <c r="AF185" s="236"/>
    </row>
    <row r="186" spans="1:32" ht="12.6" customHeight="1" x14ac:dyDescent="0.4">
      <c r="A186" s="94"/>
      <c r="B186" s="94"/>
      <c r="C186" s="94"/>
      <c r="D186" s="88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3"/>
      <c r="S186" s="94"/>
      <c r="T186" s="88"/>
      <c r="U186" s="88"/>
      <c r="V186" s="106"/>
      <c r="W186" s="106"/>
      <c r="X186" s="94"/>
      <c r="Y186" s="94"/>
      <c r="Z186" s="94"/>
      <c r="AA186" s="94"/>
      <c r="AB186" s="94"/>
      <c r="AC186" s="94"/>
      <c r="AD186" s="94"/>
      <c r="AE186" s="94"/>
      <c r="AF186" s="94"/>
    </row>
    <row r="187" spans="1:32" ht="14.25" x14ac:dyDescent="0.4">
      <c r="A187" s="94"/>
      <c r="B187" s="94"/>
      <c r="C187" s="224" t="s">
        <v>83</v>
      </c>
      <c r="D187" s="224"/>
      <c r="E187" s="224"/>
      <c r="F187" s="94"/>
      <c r="G187" s="224" t="s">
        <v>84</v>
      </c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94"/>
      <c r="AC187" s="224" t="s">
        <v>85</v>
      </c>
      <c r="AD187" s="224"/>
      <c r="AE187" s="224"/>
      <c r="AF187" s="94"/>
    </row>
    <row r="188" spans="1:32" s="3" customFormat="1" ht="9" x14ac:dyDescent="0.4">
      <c r="A188" s="2"/>
      <c r="B188" s="2"/>
      <c r="C188" s="2"/>
      <c r="D188" s="9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92"/>
      <c r="U188" s="92"/>
      <c r="V188" s="21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6" customHeight="1" x14ac:dyDescent="0.4">
      <c r="A189" s="94"/>
      <c r="B189" s="228" t="s">
        <v>200</v>
      </c>
      <c r="C189" s="228"/>
      <c r="D189" s="228"/>
      <c r="E189" s="228"/>
      <c r="F189" s="228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88"/>
      <c r="U189" s="88"/>
      <c r="V189" s="106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</row>
    <row r="190" spans="1:32" ht="12.6" customHeight="1" x14ac:dyDescent="0.4">
      <c r="A190" s="94"/>
      <c r="B190" s="192" t="s">
        <v>86</v>
      </c>
      <c r="C190" s="192"/>
      <c r="D190" s="192"/>
      <c r="E190" s="192"/>
      <c r="F190" s="14"/>
      <c r="G190" s="216" t="s">
        <v>63</v>
      </c>
      <c r="H190" s="217"/>
      <c r="I190" s="220" t="str">
        <f>X156</f>
        <v>ともぞうSC</v>
      </c>
      <c r="J190" s="221"/>
      <c r="K190" s="221"/>
      <c r="L190" s="221"/>
      <c r="M190" s="221"/>
      <c r="N190" s="222"/>
      <c r="O190" s="227"/>
      <c r="P190" s="108"/>
      <c r="Q190" s="88" t="s">
        <v>87</v>
      </c>
      <c r="R190" s="22"/>
      <c r="S190" s="226"/>
      <c r="T190" s="216" t="s">
        <v>67</v>
      </c>
      <c r="U190" s="217"/>
      <c r="V190" s="220" t="str">
        <f>X160</f>
        <v>FCグランディール</v>
      </c>
      <c r="W190" s="221"/>
      <c r="X190" s="221"/>
      <c r="Y190" s="221"/>
      <c r="Z190" s="221"/>
      <c r="AA190" s="222"/>
      <c r="AB190" s="88"/>
      <c r="AC190" s="201" t="s">
        <v>85</v>
      </c>
      <c r="AD190" s="201"/>
      <c r="AE190" s="201"/>
      <c r="AF190" s="94"/>
    </row>
    <row r="191" spans="1:32" ht="12.6" customHeight="1" x14ac:dyDescent="0.4">
      <c r="A191" s="94"/>
      <c r="B191" s="192"/>
      <c r="C191" s="192"/>
      <c r="D191" s="192"/>
      <c r="E191" s="192"/>
      <c r="F191" s="14"/>
      <c r="G191" s="218"/>
      <c r="H191" s="219"/>
      <c r="I191" s="223"/>
      <c r="J191" s="224"/>
      <c r="K191" s="224"/>
      <c r="L191" s="224"/>
      <c r="M191" s="224"/>
      <c r="N191" s="225"/>
      <c r="O191" s="227"/>
      <c r="P191" s="109"/>
      <c r="Q191" s="88" t="s">
        <v>87</v>
      </c>
      <c r="R191" s="23"/>
      <c r="S191" s="226"/>
      <c r="T191" s="218"/>
      <c r="U191" s="219"/>
      <c r="V191" s="223"/>
      <c r="W191" s="224"/>
      <c r="X191" s="224"/>
      <c r="Y191" s="224"/>
      <c r="Z191" s="224"/>
      <c r="AA191" s="225"/>
      <c r="AB191" s="88"/>
      <c r="AC191" s="201" t="s">
        <v>88</v>
      </c>
      <c r="AD191" s="201"/>
      <c r="AE191" s="201"/>
      <c r="AF191" s="88"/>
    </row>
    <row r="192" spans="1:32" ht="24" customHeight="1" x14ac:dyDescent="0.4">
      <c r="A192" s="94"/>
      <c r="B192" s="24"/>
      <c r="C192" s="24"/>
      <c r="D192" s="112"/>
      <c r="E192" s="24"/>
      <c r="F192" s="94"/>
      <c r="G192" s="197"/>
      <c r="H192" s="197"/>
      <c r="I192" s="197"/>
      <c r="J192" s="197"/>
      <c r="K192" s="130"/>
      <c r="L192" s="130"/>
      <c r="M192" s="130"/>
      <c r="N192" s="131"/>
      <c r="O192" s="88" t="s">
        <v>89</v>
      </c>
      <c r="P192" s="88"/>
      <c r="Q192" s="88" t="s">
        <v>90</v>
      </c>
      <c r="R192" s="88"/>
      <c r="S192" s="88" t="s">
        <v>91</v>
      </c>
      <c r="T192" s="130"/>
      <c r="U192" s="130"/>
      <c r="V192" s="130"/>
      <c r="W192" s="130"/>
      <c r="X192" s="130"/>
      <c r="Y192" s="130"/>
      <c r="Z192" s="130"/>
      <c r="AA192" s="130"/>
      <c r="AB192" s="88"/>
      <c r="AC192" s="88"/>
      <c r="AD192" s="88"/>
      <c r="AE192" s="88"/>
      <c r="AF192" s="88"/>
    </row>
    <row r="193" spans="1:33" ht="12.6" customHeight="1" x14ac:dyDescent="0.4">
      <c r="A193" s="94"/>
      <c r="B193" s="192" t="s">
        <v>92</v>
      </c>
      <c r="C193" s="192"/>
      <c r="D193" s="192"/>
      <c r="E193" s="192"/>
      <c r="F193" s="14"/>
      <c r="G193" s="216" t="s">
        <v>93</v>
      </c>
      <c r="H193" s="217"/>
      <c r="I193" s="220" t="str">
        <f>X164</f>
        <v>FCアリーバ　V</v>
      </c>
      <c r="J193" s="221"/>
      <c r="K193" s="221"/>
      <c r="L193" s="221"/>
      <c r="M193" s="221"/>
      <c r="N193" s="222"/>
      <c r="O193" s="227"/>
      <c r="P193" s="108"/>
      <c r="Q193" s="88" t="s">
        <v>87</v>
      </c>
      <c r="R193" s="22"/>
      <c r="S193" s="226"/>
      <c r="T193" s="216" t="s">
        <v>94</v>
      </c>
      <c r="U193" s="217"/>
      <c r="V193" s="220" t="str">
        <f>X168</f>
        <v>ともぞうSC U12</v>
      </c>
      <c r="W193" s="221"/>
      <c r="X193" s="221"/>
      <c r="Y193" s="221"/>
      <c r="Z193" s="221"/>
      <c r="AA193" s="222"/>
      <c r="AB193" s="88"/>
      <c r="AC193" s="201" t="s">
        <v>85</v>
      </c>
      <c r="AD193" s="201"/>
      <c r="AE193" s="201"/>
      <c r="AF193" s="94"/>
    </row>
    <row r="194" spans="1:33" ht="12.6" customHeight="1" x14ac:dyDescent="0.4">
      <c r="A194" s="94"/>
      <c r="B194" s="192"/>
      <c r="C194" s="192"/>
      <c r="D194" s="192"/>
      <c r="E194" s="192"/>
      <c r="F194" s="14"/>
      <c r="G194" s="218"/>
      <c r="H194" s="219"/>
      <c r="I194" s="223"/>
      <c r="J194" s="224"/>
      <c r="K194" s="224"/>
      <c r="L194" s="224"/>
      <c r="M194" s="224"/>
      <c r="N194" s="225"/>
      <c r="O194" s="227"/>
      <c r="P194" s="109"/>
      <c r="Q194" s="88" t="s">
        <v>87</v>
      </c>
      <c r="R194" s="23"/>
      <c r="S194" s="226"/>
      <c r="T194" s="218"/>
      <c r="U194" s="219"/>
      <c r="V194" s="223"/>
      <c r="W194" s="224"/>
      <c r="X194" s="224"/>
      <c r="Y194" s="224"/>
      <c r="Z194" s="224"/>
      <c r="AA194" s="225"/>
      <c r="AB194" s="88"/>
      <c r="AC194" s="201" t="s">
        <v>88</v>
      </c>
      <c r="AD194" s="201"/>
      <c r="AE194" s="201"/>
      <c r="AF194" s="88"/>
    </row>
    <row r="195" spans="1:33" ht="24" customHeight="1" x14ac:dyDescent="0.4">
      <c r="A195" s="94"/>
      <c r="B195" s="24"/>
      <c r="C195" s="107"/>
      <c r="D195" s="112"/>
      <c r="E195" s="107"/>
      <c r="F195" s="14"/>
      <c r="G195" s="197"/>
      <c r="H195" s="197"/>
      <c r="I195" s="197"/>
      <c r="J195" s="197"/>
      <c r="K195" s="130"/>
      <c r="L195" s="130"/>
      <c r="M195" s="130"/>
      <c r="N195" s="131"/>
      <c r="O195" s="88" t="s">
        <v>89</v>
      </c>
      <c r="P195" s="88"/>
      <c r="Q195" s="88" t="s">
        <v>90</v>
      </c>
      <c r="R195" s="88"/>
      <c r="S195" s="88" t="s">
        <v>91</v>
      </c>
      <c r="T195" s="130"/>
      <c r="U195" s="130"/>
      <c r="V195" s="130"/>
      <c r="W195" s="130"/>
      <c r="X195" s="130"/>
      <c r="Y195" s="130"/>
      <c r="Z195" s="130"/>
      <c r="AA195" s="130"/>
      <c r="AB195" s="88"/>
      <c r="AC195" s="88"/>
      <c r="AD195" s="88"/>
      <c r="AE195" s="88"/>
      <c r="AF195" s="88"/>
    </row>
    <row r="196" spans="1:33" ht="12.6" customHeight="1" x14ac:dyDescent="0.4">
      <c r="A196" s="94"/>
      <c r="B196" s="192" t="s">
        <v>95</v>
      </c>
      <c r="C196" s="192"/>
      <c r="D196" s="192"/>
      <c r="E196" s="192"/>
      <c r="F196" s="14"/>
      <c r="G196" s="216" t="s">
        <v>96</v>
      </c>
      <c r="H196" s="217"/>
      <c r="I196" s="220"/>
      <c r="J196" s="221"/>
      <c r="K196" s="221"/>
      <c r="L196" s="221"/>
      <c r="M196" s="221"/>
      <c r="N196" s="222"/>
      <c r="O196" s="227"/>
      <c r="P196" s="108"/>
      <c r="Q196" s="88" t="s">
        <v>87</v>
      </c>
      <c r="R196" s="22"/>
      <c r="S196" s="226"/>
      <c r="T196" s="216" t="s">
        <v>97</v>
      </c>
      <c r="U196" s="217"/>
      <c r="V196" s="220"/>
      <c r="W196" s="221"/>
      <c r="X196" s="221"/>
      <c r="Y196" s="221"/>
      <c r="Z196" s="221"/>
      <c r="AA196" s="222"/>
      <c r="AB196" s="88"/>
      <c r="AC196" s="201" t="s">
        <v>85</v>
      </c>
      <c r="AD196" s="201"/>
      <c r="AE196" s="201"/>
      <c r="AF196" s="94"/>
    </row>
    <row r="197" spans="1:33" ht="12.6" customHeight="1" x14ac:dyDescent="0.4">
      <c r="A197" s="94"/>
      <c r="B197" s="192"/>
      <c r="C197" s="192"/>
      <c r="D197" s="192"/>
      <c r="E197" s="192"/>
      <c r="F197" s="14"/>
      <c r="G197" s="218"/>
      <c r="H197" s="219"/>
      <c r="I197" s="223"/>
      <c r="J197" s="224"/>
      <c r="K197" s="224"/>
      <c r="L197" s="224"/>
      <c r="M197" s="224"/>
      <c r="N197" s="225"/>
      <c r="O197" s="227"/>
      <c r="P197" s="109"/>
      <c r="Q197" s="88" t="s">
        <v>87</v>
      </c>
      <c r="R197" s="23"/>
      <c r="S197" s="226"/>
      <c r="T197" s="218"/>
      <c r="U197" s="219"/>
      <c r="V197" s="223"/>
      <c r="W197" s="224"/>
      <c r="X197" s="224"/>
      <c r="Y197" s="224"/>
      <c r="Z197" s="224"/>
      <c r="AA197" s="225"/>
      <c r="AB197" s="88"/>
      <c r="AC197" s="201" t="s">
        <v>88</v>
      </c>
      <c r="AD197" s="201"/>
      <c r="AE197" s="201"/>
      <c r="AF197" s="88"/>
    </row>
    <row r="198" spans="1:33" s="3" customFormat="1" ht="14.25" x14ac:dyDescent="0.4">
      <c r="A198" s="2"/>
      <c r="B198" s="2"/>
      <c r="C198" s="25"/>
      <c r="D198" s="92"/>
      <c r="E198" s="25"/>
      <c r="F198" s="25"/>
      <c r="G198" s="132"/>
      <c r="H198" s="132"/>
      <c r="I198" s="132"/>
      <c r="J198" s="132"/>
      <c r="K198" s="132"/>
      <c r="L198" s="132"/>
      <c r="M198" s="132"/>
      <c r="N198" s="132"/>
      <c r="O198" s="88" t="s">
        <v>89</v>
      </c>
      <c r="P198" s="88"/>
      <c r="Q198" s="88" t="s">
        <v>90</v>
      </c>
      <c r="R198" s="88"/>
      <c r="S198" s="88" t="s">
        <v>91</v>
      </c>
      <c r="T198" s="132"/>
      <c r="U198" s="132"/>
      <c r="V198" s="132"/>
      <c r="W198" s="132"/>
      <c r="X198" s="132"/>
      <c r="Y198" s="132"/>
      <c r="Z198" s="132"/>
      <c r="AA198" s="132"/>
      <c r="AB198" s="92"/>
      <c r="AC198" s="92"/>
      <c r="AD198" s="92"/>
      <c r="AE198" s="92"/>
      <c r="AF198" s="92"/>
    </row>
    <row r="199" spans="1:33" s="3" customFormat="1" ht="9" x14ac:dyDescent="0.4">
      <c r="A199" s="2"/>
      <c r="B199" s="2"/>
      <c r="C199" s="25"/>
      <c r="D199" s="92"/>
      <c r="E199" s="25"/>
      <c r="F199" s="25"/>
      <c r="G199" s="132"/>
      <c r="H199" s="132"/>
      <c r="I199" s="132"/>
      <c r="J199" s="132"/>
      <c r="K199" s="132"/>
      <c r="L199" s="132"/>
      <c r="M199" s="132"/>
      <c r="N199" s="132"/>
      <c r="O199" s="7"/>
      <c r="P199" s="92"/>
      <c r="Q199" s="92"/>
      <c r="R199" s="92"/>
      <c r="S199" s="92"/>
      <c r="T199" s="132"/>
      <c r="U199" s="132"/>
      <c r="V199" s="132"/>
      <c r="W199" s="132"/>
      <c r="X199" s="132"/>
      <c r="Y199" s="132"/>
      <c r="Z199" s="132"/>
      <c r="AA199" s="132"/>
      <c r="AB199" s="92"/>
      <c r="AC199" s="92"/>
      <c r="AD199" s="92"/>
      <c r="AE199" s="92"/>
      <c r="AF199" s="92"/>
    </row>
    <row r="200" spans="1:33" s="3" customFormat="1" ht="14.25" x14ac:dyDescent="0.4">
      <c r="A200" s="2"/>
      <c r="B200" s="192" t="s">
        <v>197</v>
      </c>
      <c r="C200" s="192"/>
      <c r="D200" s="192"/>
      <c r="E200" s="192"/>
      <c r="F200" s="14"/>
      <c r="G200" s="216" t="s">
        <v>98</v>
      </c>
      <c r="H200" s="217"/>
      <c r="I200" s="220"/>
      <c r="J200" s="221"/>
      <c r="K200" s="221"/>
      <c r="L200" s="221"/>
      <c r="M200" s="221"/>
      <c r="N200" s="222"/>
      <c r="O200" s="227"/>
      <c r="P200" s="108"/>
      <c r="Q200" s="88" t="s">
        <v>87</v>
      </c>
      <c r="R200" s="22"/>
      <c r="S200" s="226"/>
      <c r="T200" s="216" t="s">
        <v>99</v>
      </c>
      <c r="U200" s="217"/>
      <c r="V200" s="220"/>
      <c r="W200" s="221"/>
      <c r="X200" s="221"/>
      <c r="Y200" s="221"/>
      <c r="Z200" s="221"/>
      <c r="AA200" s="222"/>
      <c r="AB200" s="88"/>
      <c r="AC200" s="201" t="s">
        <v>85</v>
      </c>
      <c r="AD200" s="201"/>
      <c r="AE200" s="201"/>
      <c r="AF200" s="92"/>
    </row>
    <row r="201" spans="1:33" s="3" customFormat="1" ht="14.25" x14ac:dyDescent="0.4">
      <c r="A201" s="2"/>
      <c r="B201" s="192"/>
      <c r="C201" s="192"/>
      <c r="D201" s="192"/>
      <c r="E201" s="192"/>
      <c r="F201" s="14"/>
      <c r="G201" s="218"/>
      <c r="H201" s="219"/>
      <c r="I201" s="223"/>
      <c r="J201" s="224"/>
      <c r="K201" s="224"/>
      <c r="L201" s="224"/>
      <c r="M201" s="224"/>
      <c r="N201" s="225"/>
      <c r="O201" s="227"/>
      <c r="P201" s="109"/>
      <c r="Q201" s="88" t="s">
        <v>87</v>
      </c>
      <c r="R201" s="23"/>
      <c r="S201" s="226"/>
      <c r="T201" s="218"/>
      <c r="U201" s="219"/>
      <c r="V201" s="223"/>
      <c r="W201" s="224"/>
      <c r="X201" s="224"/>
      <c r="Y201" s="224"/>
      <c r="Z201" s="224"/>
      <c r="AA201" s="225"/>
      <c r="AB201" s="88"/>
      <c r="AC201" s="201" t="s">
        <v>88</v>
      </c>
      <c r="AD201" s="201"/>
      <c r="AE201" s="201"/>
      <c r="AF201" s="92"/>
    </row>
    <row r="202" spans="1:33" s="3" customFormat="1" ht="9" x14ac:dyDescent="0.4">
      <c r="A202" s="2"/>
      <c r="B202" s="2"/>
      <c r="C202" s="25"/>
      <c r="D202" s="92"/>
      <c r="E202" s="25"/>
      <c r="F202" s="25"/>
      <c r="G202" s="92"/>
      <c r="H202" s="92"/>
      <c r="I202" s="26"/>
      <c r="J202" s="26"/>
      <c r="K202" s="26"/>
      <c r="L202" s="26"/>
      <c r="M202" s="26"/>
      <c r="N202" s="26"/>
      <c r="O202" s="7"/>
      <c r="P202" s="92"/>
      <c r="Q202" s="92"/>
      <c r="R202" s="92"/>
      <c r="S202" s="92"/>
      <c r="T202" s="92"/>
      <c r="U202" s="92"/>
      <c r="V202" s="2"/>
      <c r="W202" s="2"/>
      <c r="X202" s="2"/>
      <c r="Y202" s="2"/>
      <c r="Z202" s="2"/>
      <c r="AA202" s="2"/>
      <c r="AB202" s="92"/>
      <c r="AC202" s="92"/>
      <c r="AD202" s="92"/>
      <c r="AE202" s="92"/>
      <c r="AF202" s="92"/>
    </row>
    <row r="203" spans="1:33" ht="12.6" customHeight="1" x14ac:dyDescent="0.4">
      <c r="A203" s="94"/>
      <c r="B203" s="94"/>
      <c r="C203" s="14"/>
      <c r="D203" s="88"/>
      <c r="E203" s="14"/>
      <c r="F203" s="14"/>
      <c r="G203" s="88"/>
      <c r="H203" s="88"/>
      <c r="I203" s="93"/>
      <c r="J203" s="93"/>
      <c r="K203" s="93"/>
      <c r="L203" s="93"/>
      <c r="M203" s="93"/>
      <c r="N203" s="93"/>
      <c r="O203" s="95"/>
      <c r="P203" s="108"/>
      <c r="Q203" s="88" t="s">
        <v>87</v>
      </c>
      <c r="R203" s="22"/>
      <c r="S203" s="88"/>
      <c r="T203" s="88"/>
      <c r="U203" s="88"/>
      <c r="V203" s="94"/>
      <c r="W203" s="94"/>
      <c r="X203" s="94"/>
      <c r="Y203" s="94"/>
      <c r="Z203" s="94"/>
      <c r="AA203" s="94"/>
      <c r="AB203" s="88"/>
      <c r="AC203" s="88"/>
      <c r="AD203" s="88"/>
      <c r="AE203" s="88"/>
      <c r="AF203" s="88"/>
    </row>
    <row r="204" spans="1:33" ht="12.6" customHeight="1" x14ac:dyDescent="0.4">
      <c r="A204" s="94"/>
      <c r="B204" s="94"/>
      <c r="C204" s="14"/>
      <c r="D204" s="88"/>
      <c r="E204" s="14"/>
      <c r="F204" s="14"/>
      <c r="G204" s="88"/>
      <c r="H204" s="88"/>
      <c r="I204" s="93"/>
      <c r="J204" s="93"/>
      <c r="K204" s="93"/>
      <c r="L204" s="93"/>
      <c r="M204" s="93"/>
      <c r="N204" s="93"/>
      <c r="O204" s="95"/>
      <c r="P204" s="109"/>
      <c r="Q204" s="88" t="s">
        <v>87</v>
      </c>
      <c r="R204" s="23"/>
      <c r="S204" s="88"/>
      <c r="T204" s="88"/>
      <c r="U204" s="88"/>
      <c r="V204" s="94"/>
      <c r="W204" s="94"/>
      <c r="X204" s="94"/>
      <c r="Y204" s="94"/>
      <c r="Z204" s="94"/>
      <c r="AA204" s="94"/>
      <c r="AB204" s="88"/>
      <c r="AC204" s="88"/>
      <c r="AD204" s="88"/>
      <c r="AE204" s="88"/>
      <c r="AF204" s="88"/>
    </row>
    <row r="205" spans="1:33" ht="24" customHeight="1" x14ac:dyDescent="0.4">
      <c r="A205" s="94"/>
      <c r="B205" s="94"/>
      <c r="C205" s="14"/>
      <c r="D205" s="88"/>
      <c r="E205" s="14"/>
      <c r="F205" s="14"/>
      <c r="G205" s="201"/>
      <c r="H205" s="201"/>
      <c r="I205" s="201"/>
      <c r="J205" s="201"/>
      <c r="K205" s="94"/>
      <c r="L205" s="94"/>
      <c r="M205" s="94"/>
      <c r="N205" s="95"/>
      <c r="O205" s="88" t="s">
        <v>89</v>
      </c>
      <c r="P205" s="88"/>
      <c r="Q205" s="88" t="s">
        <v>90</v>
      </c>
      <c r="R205" s="88"/>
      <c r="S205" s="88" t="s">
        <v>91</v>
      </c>
      <c r="T205" s="88"/>
      <c r="U205" s="88"/>
      <c r="V205" s="88"/>
      <c r="W205" s="94"/>
      <c r="X205" s="201"/>
      <c r="Y205" s="201"/>
      <c r="Z205" s="201"/>
      <c r="AA205" s="201"/>
      <c r="AB205" s="88"/>
      <c r="AC205" s="88"/>
      <c r="AD205" s="88"/>
      <c r="AE205" s="88"/>
      <c r="AF205" s="88"/>
    </row>
    <row r="206" spans="1:33" ht="12.2" customHeight="1" x14ac:dyDescent="0.4">
      <c r="A206" s="94"/>
      <c r="B206" s="228" t="s">
        <v>201</v>
      </c>
      <c r="C206" s="228"/>
      <c r="D206" s="228"/>
      <c r="E206" s="228"/>
      <c r="F206" s="228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88"/>
      <c r="V206" s="94"/>
      <c r="W206" s="94"/>
      <c r="X206" s="94"/>
      <c r="Y206" s="94"/>
      <c r="Z206" s="94"/>
      <c r="AA206" s="94"/>
      <c r="AB206" s="94"/>
      <c r="AC206" s="94"/>
      <c r="AD206" s="94"/>
      <c r="AE206" s="27"/>
      <c r="AF206" s="27"/>
      <c r="AG206" s="27"/>
    </row>
    <row r="207" spans="1:33" ht="12.6" customHeight="1" x14ac:dyDescent="0.4">
      <c r="A207" s="94"/>
      <c r="B207" s="192" t="s">
        <v>100</v>
      </c>
      <c r="C207" s="192"/>
      <c r="D207" s="192"/>
      <c r="E207" s="192"/>
      <c r="F207" s="14"/>
      <c r="G207" s="216" t="s">
        <v>76</v>
      </c>
      <c r="H207" s="217"/>
      <c r="I207" s="220" t="str">
        <f>X172</f>
        <v>ウエストフットコム　U12</v>
      </c>
      <c r="J207" s="221"/>
      <c r="K207" s="221"/>
      <c r="L207" s="221"/>
      <c r="M207" s="221"/>
      <c r="N207" s="222"/>
      <c r="O207" s="226"/>
      <c r="P207" s="108"/>
      <c r="Q207" s="88" t="s">
        <v>87</v>
      </c>
      <c r="R207" s="22"/>
      <c r="S207" s="227"/>
      <c r="T207" s="216" t="s">
        <v>78</v>
      </c>
      <c r="U207" s="217"/>
      <c r="V207" s="220" t="str">
        <f>X176</f>
        <v>清原SSS</v>
      </c>
      <c r="W207" s="221"/>
      <c r="X207" s="221"/>
      <c r="Y207" s="221"/>
      <c r="Z207" s="221"/>
      <c r="AA207" s="222"/>
      <c r="AB207" s="88"/>
      <c r="AC207" s="201" t="s">
        <v>85</v>
      </c>
      <c r="AD207" s="201"/>
      <c r="AE207" s="201"/>
      <c r="AF207" s="94"/>
    </row>
    <row r="208" spans="1:33" ht="12.6" customHeight="1" x14ac:dyDescent="0.4">
      <c r="A208" s="94"/>
      <c r="B208" s="192"/>
      <c r="C208" s="192"/>
      <c r="D208" s="192"/>
      <c r="E208" s="192"/>
      <c r="F208" s="14"/>
      <c r="G208" s="218"/>
      <c r="H208" s="219"/>
      <c r="I208" s="223"/>
      <c r="J208" s="224"/>
      <c r="K208" s="224"/>
      <c r="L208" s="224"/>
      <c r="M208" s="224"/>
      <c r="N208" s="225"/>
      <c r="O208" s="226"/>
      <c r="P208" s="109"/>
      <c r="Q208" s="88" t="s">
        <v>87</v>
      </c>
      <c r="R208" s="23"/>
      <c r="S208" s="227"/>
      <c r="T208" s="218"/>
      <c r="U208" s="219"/>
      <c r="V208" s="223"/>
      <c r="W208" s="224"/>
      <c r="X208" s="224"/>
      <c r="Y208" s="224"/>
      <c r="Z208" s="224"/>
      <c r="AA208" s="225"/>
      <c r="AB208" s="88"/>
      <c r="AC208" s="201" t="s">
        <v>88</v>
      </c>
      <c r="AD208" s="201"/>
      <c r="AE208" s="201"/>
      <c r="AF208" s="88"/>
    </row>
    <row r="209" spans="1:68" ht="24" customHeight="1" x14ac:dyDescent="0.4">
      <c r="A209" s="94"/>
      <c r="B209" s="24"/>
      <c r="C209" s="24"/>
      <c r="D209" s="112"/>
      <c r="E209" s="24"/>
      <c r="F209" s="94"/>
      <c r="G209" s="197"/>
      <c r="H209" s="197"/>
      <c r="I209" s="197"/>
      <c r="J209" s="197"/>
      <c r="K209" s="130"/>
      <c r="L209" s="130"/>
      <c r="M209" s="130"/>
      <c r="N209" s="131"/>
      <c r="O209" s="88" t="s">
        <v>89</v>
      </c>
      <c r="P209" s="88"/>
      <c r="Q209" s="88" t="s">
        <v>90</v>
      </c>
      <c r="R209" s="88"/>
      <c r="S209" s="88" t="s">
        <v>91</v>
      </c>
      <c r="T209" s="130"/>
      <c r="U209" s="130"/>
      <c r="V209" s="130"/>
      <c r="W209" s="130"/>
      <c r="X209" s="130"/>
      <c r="Y209" s="130"/>
      <c r="Z209" s="130"/>
      <c r="AA209" s="130"/>
      <c r="AB209" s="88"/>
      <c r="AC209" s="88"/>
      <c r="AD209" s="88"/>
      <c r="AE209" s="88"/>
      <c r="AF209" s="88"/>
    </row>
    <row r="210" spans="1:68" ht="12.6" customHeight="1" x14ac:dyDescent="0.4">
      <c r="A210" s="94"/>
      <c r="B210" s="192" t="s">
        <v>101</v>
      </c>
      <c r="C210" s="192"/>
      <c r="D210" s="192"/>
      <c r="E210" s="192"/>
      <c r="F210" s="14"/>
      <c r="G210" s="216" t="s">
        <v>80</v>
      </c>
      <c r="H210" s="217"/>
      <c r="I210" s="220" t="str">
        <f>X180</f>
        <v>カテット白沢SS</v>
      </c>
      <c r="J210" s="221"/>
      <c r="K210" s="221"/>
      <c r="L210" s="221"/>
      <c r="M210" s="221"/>
      <c r="N210" s="222"/>
      <c r="O210" s="226"/>
      <c r="P210" s="108"/>
      <c r="Q210" s="88" t="s">
        <v>87</v>
      </c>
      <c r="R210" s="22"/>
      <c r="S210" s="227"/>
      <c r="T210" s="216" t="s">
        <v>82</v>
      </c>
      <c r="U210" s="217"/>
      <c r="V210" s="220" t="str">
        <f>X184</f>
        <v>unionSC U12</v>
      </c>
      <c r="W210" s="221"/>
      <c r="X210" s="221"/>
      <c r="Y210" s="221"/>
      <c r="Z210" s="221"/>
      <c r="AA210" s="222"/>
      <c r="AB210" s="88"/>
      <c r="AC210" s="201" t="s">
        <v>85</v>
      </c>
      <c r="AD210" s="201"/>
      <c r="AE210" s="201"/>
      <c r="AF210" s="94"/>
    </row>
    <row r="211" spans="1:68" ht="12.6" customHeight="1" x14ac:dyDescent="0.4">
      <c r="A211" s="94"/>
      <c r="B211" s="192"/>
      <c r="C211" s="192"/>
      <c r="D211" s="192"/>
      <c r="E211" s="192"/>
      <c r="F211" s="14"/>
      <c r="G211" s="218"/>
      <c r="H211" s="219"/>
      <c r="I211" s="223"/>
      <c r="J211" s="224"/>
      <c r="K211" s="224"/>
      <c r="L211" s="224"/>
      <c r="M211" s="224"/>
      <c r="N211" s="225"/>
      <c r="O211" s="226"/>
      <c r="P211" s="109"/>
      <c r="Q211" s="88" t="s">
        <v>87</v>
      </c>
      <c r="R211" s="23"/>
      <c r="S211" s="227"/>
      <c r="T211" s="218"/>
      <c r="U211" s="219"/>
      <c r="V211" s="223"/>
      <c r="W211" s="224"/>
      <c r="X211" s="224"/>
      <c r="Y211" s="224"/>
      <c r="Z211" s="224"/>
      <c r="AA211" s="225"/>
      <c r="AB211" s="88"/>
      <c r="AC211" s="201" t="s">
        <v>88</v>
      </c>
      <c r="AD211" s="201"/>
      <c r="AE211" s="201"/>
      <c r="AF211" s="88"/>
    </row>
    <row r="212" spans="1:68" ht="24" customHeight="1" x14ac:dyDescent="0.4">
      <c r="A212" s="94"/>
      <c r="B212" s="24"/>
      <c r="C212" s="24"/>
      <c r="D212" s="112"/>
      <c r="E212" s="24"/>
      <c r="F212" s="88"/>
      <c r="G212" s="197"/>
      <c r="H212" s="197"/>
      <c r="I212" s="197"/>
      <c r="J212" s="197"/>
      <c r="K212" s="130"/>
      <c r="L212" s="130"/>
      <c r="M212" s="130"/>
      <c r="N212" s="131"/>
      <c r="O212" s="88" t="s">
        <v>89</v>
      </c>
      <c r="P212" s="88"/>
      <c r="Q212" s="88" t="s">
        <v>90</v>
      </c>
      <c r="R212" s="88"/>
      <c r="S212" s="88" t="s">
        <v>91</v>
      </c>
      <c r="T212" s="130"/>
      <c r="U212" s="130"/>
      <c r="V212" s="130"/>
      <c r="W212" s="130"/>
      <c r="X212" s="130"/>
      <c r="Y212" s="130"/>
      <c r="Z212" s="130"/>
      <c r="AA212" s="130"/>
      <c r="AB212" s="88"/>
      <c r="AC212" s="88"/>
      <c r="AD212" s="88"/>
      <c r="AE212" s="88"/>
      <c r="AF212" s="88"/>
    </row>
    <row r="213" spans="1:68" ht="12.6" customHeight="1" x14ac:dyDescent="0.4">
      <c r="A213" s="94"/>
      <c r="B213" s="192" t="s">
        <v>102</v>
      </c>
      <c r="C213" s="192"/>
      <c r="D213" s="192"/>
      <c r="E213" s="192"/>
      <c r="F213" s="14"/>
      <c r="G213" s="216" t="s">
        <v>103</v>
      </c>
      <c r="H213" s="217"/>
      <c r="I213" s="220"/>
      <c r="J213" s="221"/>
      <c r="K213" s="221"/>
      <c r="L213" s="221"/>
      <c r="M213" s="221"/>
      <c r="N213" s="222"/>
      <c r="O213" s="226"/>
      <c r="P213" s="108"/>
      <c r="Q213" s="88" t="s">
        <v>87</v>
      </c>
      <c r="R213" s="22"/>
      <c r="S213" s="226"/>
      <c r="T213" s="216" t="s">
        <v>104</v>
      </c>
      <c r="U213" s="217"/>
      <c r="V213" s="220"/>
      <c r="W213" s="221"/>
      <c r="X213" s="221"/>
      <c r="Y213" s="221"/>
      <c r="Z213" s="221"/>
      <c r="AA213" s="222"/>
      <c r="AB213" s="88"/>
      <c r="AC213" s="201" t="s">
        <v>85</v>
      </c>
      <c r="AD213" s="201"/>
      <c r="AE213" s="201"/>
      <c r="AF213" s="94"/>
    </row>
    <row r="214" spans="1:68" ht="12.6" customHeight="1" x14ac:dyDescent="0.4">
      <c r="A214" s="94"/>
      <c r="B214" s="192"/>
      <c r="C214" s="192"/>
      <c r="D214" s="192"/>
      <c r="E214" s="192"/>
      <c r="F214" s="14"/>
      <c r="G214" s="218"/>
      <c r="H214" s="219"/>
      <c r="I214" s="223"/>
      <c r="J214" s="224"/>
      <c r="K214" s="224"/>
      <c r="L214" s="224"/>
      <c r="M214" s="224"/>
      <c r="N214" s="225"/>
      <c r="O214" s="226"/>
      <c r="P214" s="109"/>
      <c r="Q214" s="88" t="s">
        <v>87</v>
      </c>
      <c r="R214" s="23"/>
      <c r="S214" s="226"/>
      <c r="T214" s="218"/>
      <c r="U214" s="219"/>
      <c r="V214" s="223"/>
      <c r="W214" s="224"/>
      <c r="X214" s="224"/>
      <c r="Y214" s="224"/>
      <c r="Z214" s="224"/>
      <c r="AA214" s="225"/>
      <c r="AB214" s="88"/>
      <c r="AC214" s="201" t="s">
        <v>88</v>
      </c>
      <c r="AD214" s="201"/>
      <c r="AE214" s="201"/>
      <c r="AF214" s="88"/>
    </row>
    <row r="215" spans="1:68" ht="24" customHeight="1" x14ac:dyDescent="0.4">
      <c r="A215" s="94"/>
      <c r="B215" s="94"/>
      <c r="C215" s="14"/>
      <c r="D215" s="88"/>
      <c r="E215" s="14"/>
      <c r="F215" s="14"/>
      <c r="G215" s="201"/>
      <c r="H215" s="201"/>
      <c r="I215" s="201"/>
      <c r="J215" s="214"/>
      <c r="K215" s="94"/>
      <c r="L215" s="94"/>
      <c r="M215" s="94"/>
      <c r="N215" s="95"/>
      <c r="O215" s="88" t="s">
        <v>89</v>
      </c>
      <c r="P215" s="88"/>
      <c r="Q215" s="88" t="s">
        <v>90</v>
      </c>
      <c r="R215" s="88"/>
      <c r="S215" s="88" t="s">
        <v>91</v>
      </c>
      <c r="T215" s="88"/>
      <c r="U215" s="94"/>
      <c r="V215" s="88"/>
      <c r="W215" s="94"/>
      <c r="X215" s="88"/>
      <c r="Y215" s="88"/>
      <c r="Z215" s="88"/>
      <c r="AA215" s="94"/>
      <c r="AB215" s="88"/>
      <c r="AC215" s="88"/>
      <c r="AD215" s="88"/>
      <c r="AE215" s="88"/>
      <c r="AF215" s="88"/>
    </row>
    <row r="216" spans="1:68" s="91" customFormat="1" ht="12" x14ac:dyDescent="0.4">
      <c r="D216" s="28"/>
      <c r="F216" s="28"/>
      <c r="G216" s="28"/>
      <c r="H216" s="28"/>
      <c r="N216" s="29"/>
      <c r="O216" s="30"/>
      <c r="P216" s="30"/>
      <c r="Q216" s="30"/>
      <c r="R216" s="30"/>
      <c r="S216" s="28"/>
      <c r="T216" s="28"/>
      <c r="U216" s="28"/>
      <c r="V216" s="28"/>
      <c r="AB216" s="28"/>
      <c r="AC216" s="28"/>
      <c r="AD216" s="28"/>
      <c r="AE216" s="28"/>
      <c r="AF216" s="28"/>
    </row>
    <row r="217" spans="1:68" ht="18.75" x14ac:dyDescent="0.4">
      <c r="A217" s="215" t="s">
        <v>105</v>
      </c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</row>
    <row r="218" spans="1:68" ht="15" customHeight="1" x14ac:dyDescent="0.4"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F218" s="91"/>
    </row>
    <row r="219" spans="1:68" ht="17.25" x14ac:dyDescent="0.4">
      <c r="D219" s="207" t="s">
        <v>106</v>
      </c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BP219" s="91"/>
    </row>
    <row r="220" spans="1:68" ht="19.5" customHeight="1" x14ac:dyDescent="0.4">
      <c r="D220" s="88"/>
      <c r="E220" s="113"/>
      <c r="F220" s="213" t="s">
        <v>107</v>
      </c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94"/>
    </row>
    <row r="221" spans="1:68" ht="13.5" customHeight="1" x14ac:dyDescent="0.4">
      <c r="D221" s="88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94"/>
    </row>
    <row r="222" spans="1:68" s="24" customFormat="1" ht="33" customHeight="1" x14ac:dyDescent="0.4">
      <c r="D222" s="88"/>
      <c r="E222" s="94"/>
      <c r="F222" s="94"/>
      <c r="G222" s="197" t="s">
        <v>108</v>
      </c>
      <c r="H222" s="198"/>
      <c r="I222" s="198"/>
      <c r="J222" s="198"/>
      <c r="K222" s="198"/>
      <c r="L222" s="96"/>
      <c r="M222" s="197" t="s">
        <v>109</v>
      </c>
      <c r="N222" s="197"/>
      <c r="O222" s="197"/>
      <c r="P222" s="197"/>
      <c r="Q222" s="197"/>
      <c r="R222" s="96"/>
      <c r="S222" s="199" t="s">
        <v>110</v>
      </c>
      <c r="T222" s="197"/>
      <c r="U222" s="197"/>
      <c r="V222" s="197"/>
      <c r="W222" s="197"/>
      <c r="X222" s="197"/>
      <c r="Y222" s="197"/>
      <c r="Z222" s="198"/>
      <c r="AE222" s="88"/>
      <c r="AG222" s="94"/>
      <c r="BP222" s="88"/>
    </row>
    <row r="223" spans="1:68" s="24" customFormat="1" ht="19.5" customHeight="1" x14ac:dyDescent="0.4">
      <c r="D223" s="88"/>
      <c r="E223" s="94"/>
      <c r="F223" s="88"/>
      <c r="G223" s="110" t="s">
        <v>65</v>
      </c>
      <c r="H223" s="193" t="s">
        <v>295</v>
      </c>
      <c r="I223" s="193"/>
      <c r="J223" s="193"/>
      <c r="K223" s="193"/>
      <c r="L223" s="110"/>
      <c r="M223" s="193" t="s">
        <v>111</v>
      </c>
      <c r="N223" s="195"/>
      <c r="O223" s="110" t="s">
        <v>87</v>
      </c>
      <c r="P223" s="193" t="s">
        <v>112</v>
      </c>
      <c r="Q223" s="195"/>
      <c r="R223" s="110"/>
      <c r="S223" s="194" t="s">
        <v>113</v>
      </c>
      <c r="T223" s="209"/>
      <c r="U223" s="209"/>
      <c r="V223" s="209"/>
      <c r="W223" s="209"/>
      <c r="X223" s="209"/>
      <c r="Y223" s="209"/>
      <c r="Z223" s="209"/>
      <c r="AE223" s="14"/>
      <c r="AG223" s="94"/>
      <c r="BP223" s="88"/>
    </row>
    <row r="224" spans="1:68" s="24" customFormat="1" ht="19.5" customHeight="1" x14ac:dyDescent="0.4">
      <c r="D224" s="88"/>
      <c r="E224" s="94"/>
      <c r="F224" s="94"/>
      <c r="G224" s="110" t="s">
        <v>71</v>
      </c>
      <c r="H224" s="193" t="s">
        <v>296</v>
      </c>
      <c r="I224" s="193"/>
      <c r="J224" s="193"/>
      <c r="K224" s="193"/>
      <c r="L224" s="111"/>
      <c r="M224" s="193" t="s">
        <v>114</v>
      </c>
      <c r="N224" s="195"/>
      <c r="O224" s="110" t="s">
        <v>87</v>
      </c>
      <c r="P224" s="193" t="s">
        <v>115</v>
      </c>
      <c r="Q224" s="195"/>
      <c r="R224" s="110"/>
      <c r="S224" s="194" t="s">
        <v>116</v>
      </c>
      <c r="T224" s="209"/>
      <c r="U224" s="209"/>
      <c r="V224" s="209"/>
      <c r="W224" s="209"/>
      <c r="X224" s="209"/>
      <c r="Y224" s="209"/>
      <c r="Z224" s="209"/>
      <c r="AE224" s="14"/>
      <c r="AG224" s="94"/>
      <c r="BP224" s="88"/>
    </row>
    <row r="225" spans="4:68" s="24" customFormat="1" ht="19.5" customHeight="1" x14ac:dyDescent="0.4">
      <c r="D225" s="88"/>
      <c r="E225" s="94"/>
      <c r="F225" s="94"/>
      <c r="G225" s="110" t="s">
        <v>68</v>
      </c>
      <c r="H225" s="193" t="s">
        <v>297</v>
      </c>
      <c r="I225" s="193"/>
      <c r="J225" s="193"/>
      <c r="K225" s="193"/>
      <c r="L225" s="111"/>
      <c r="M225" s="193" t="s">
        <v>112</v>
      </c>
      <c r="N225" s="195"/>
      <c r="O225" s="110" t="s">
        <v>87</v>
      </c>
      <c r="P225" s="193" t="s">
        <v>117</v>
      </c>
      <c r="Q225" s="195"/>
      <c r="R225" s="110"/>
      <c r="S225" s="194" t="s">
        <v>118</v>
      </c>
      <c r="T225" s="209"/>
      <c r="U225" s="209"/>
      <c r="V225" s="209"/>
      <c r="W225" s="209"/>
      <c r="X225" s="209"/>
      <c r="Y225" s="209"/>
      <c r="Z225" s="209"/>
      <c r="AE225" s="14"/>
      <c r="AG225" s="94"/>
      <c r="BP225" s="88"/>
    </row>
    <row r="226" spans="4:68" s="24" customFormat="1" ht="19.5" customHeight="1" x14ac:dyDescent="0.4">
      <c r="D226" s="88"/>
      <c r="E226" s="94"/>
      <c r="F226" s="94"/>
      <c r="G226" s="110" t="s">
        <v>6</v>
      </c>
      <c r="H226" s="193" t="s">
        <v>119</v>
      </c>
      <c r="I226" s="193"/>
      <c r="J226" s="193"/>
      <c r="K226" s="193"/>
      <c r="L226" s="111"/>
      <c r="M226" s="193" t="s">
        <v>115</v>
      </c>
      <c r="N226" s="195"/>
      <c r="O226" s="110" t="s">
        <v>87</v>
      </c>
      <c r="P226" s="193" t="s">
        <v>120</v>
      </c>
      <c r="Q226" s="195"/>
      <c r="R226" s="110"/>
      <c r="S226" s="194" t="s">
        <v>121</v>
      </c>
      <c r="T226" s="209"/>
      <c r="U226" s="209"/>
      <c r="V226" s="209"/>
      <c r="W226" s="209"/>
      <c r="X226" s="209"/>
      <c r="Y226" s="209"/>
      <c r="Z226" s="209"/>
      <c r="AE226" s="14"/>
      <c r="AG226" s="94"/>
      <c r="BP226" s="88"/>
    </row>
    <row r="227" spans="4:68" s="24" customFormat="1" ht="19.5" customHeight="1" x14ac:dyDescent="0.4">
      <c r="D227" s="88"/>
      <c r="E227" s="94"/>
      <c r="F227" s="94"/>
      <c r="G227" s="110" t="s">
        <v>75</v>
      </c>
      <c r="H227" s="193" t="s">
        <v>122</v>
      </c>
      <c r="I227" s="193"/>
      <c r="J227" s="193"/>
      <c r="K227" s="193"/>
      <c r="L227" s="111"/>
      <c r="M227" s="193" t="s">
        <v>111</v>
      </c>
      <c r="N227" s="195"/>
      <c r="O227" s="110" t="s">
        <v>87</v>
      </c>
      <c r="P227" s="193" t="s">
        <v>117</v>
      </c>
      <c r="Q227" s="195"/>
      <c r="R227" s="110"/>
      <c r="S227" s="194" t="s">
        <v>123</v>
      </c>
      <c r="T227" s="209"/>
      <c r="U227" s="209"/>
      <c r="V227" s="209"/>
      <c r="W227" s="209"/>
      <c r="X227" s="209"/>
      <c r="Y227" s="209"/>
      <c r="Z227" s="209"/>
      <c r="AE227" s="14"/>
      <c r="AG227" s="94"/>
      <c r="BP227" s="88"/>
    </row>
    <row r="228" spans="4:68" s="24" customFormat="1" ht="19.5" customHeight="1" x14ac:dyDescent="0.4">
      <c r="D228" s="88"/>
      <c r="E228" s="94"/>
      <c r="F228" s="94"/>
      <c r="G228" s="114" t="s">
        <v>124</v>
      </c>
      <c r="H228" s="203" t="s">
        <v>298</v>
      </c>
      <c r="I228" s="203"/>
      <c r="J228" s="203"/>
      <c r="K228" s="203"/>
      <c r="L228" s="115"/>
      <c r="M228" s="203" t="s">
        <v>114</v>
      </c>
      <c r="N228" s="210"/>
      <c r="O228" s="114" t="s">
        <v>87</v>
      </c>
      <c r="P228" s="203" t="s">
        <v>120</v>
      </c>
      <c r="Q228" s="210"/>
      <c r="R228" s="114"/>
      <c r="S228" s="211" t="s">
        <v>125</v>
      </c>
      <c r="T228" s="212"/>
      <c r="U228" s="212"/>
      <c r="V228" s="212"/>
      <c r="W228" s="212"/>
      <c r="X228" s="212"/>
      <c r="Y228" s="212"/>
      <c r="Z228" s="212"/>
      <c r="AE228" s="14"/>
      <c r="AG228" s="94"/>
      <c r="BP228" s="88"/>
    </row>
    <row r="229" spans="4:68" s="24" customFormat="1" ht="19.5" customHeight="1" x14ac:dyDescent="0.4">
      <c r="D229" s="88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94"/>
      <c r="AG229" s="94"/>
      <c r="BP229" s="94"/>
    </row>
    <row r="230" spans="4:68" s="24" customFormat="1" ht="19.5" customHeight="1" x14ac:dyDescent="0.4">
      <c r="D230" s="88"/>
      <c r="E230" s="113"/>
      <c r="F230" s="213" t="s">
        <v>126</v>
      </c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94"/>
      <c r="AG230" s="94"/>
    </row>
    <row r="231" spans="4:68" s="24" customFormat="1" ht="13.5" customHeight="1" x14ac:dyDescent="0.4">
      <c r="D231" s="88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94"/>
      <c r="AG231" s="94"/>
    </row>
    <row r="232" spans="4:68" s="24" customFormat="1" ht="33" customHeight="1" x14ac:dyDescent="0.4">
      <c r="D232" s="88"/>
      <c r="E232" s="94"/>
      <c r="F232" s="94"/>
      <c r="G232" s="197" t="s">
        <v>108</v>
      </c>
      <c r="H232" s="198"/>
      <c r="I232" s="198"/>
      <c r="J232" s="198"/>
      <c r="K232" s="198"/>
      <c r="L232" s="96"/>
      <c r="M232" s="197" t="s">
        <v>109</v>
      </c>
      <c r="N232" s="197"/>
      <c r="O232" s="197"/>
      <c r="P232" s="197"/>
      <c r="Q232" s="197"/>
      <c r="R232" s="96"/>
      <c r="S232" s="199" t="s">
        <v>110</v>
      </c>
      <c r="T232" s="197"/>
      <c r="U232" s="197"/>
      <c r="V232" s="197"/>
      <c r="W232" s="197"/>
      <c r="X232" s="197"/>
      <c r="Y232" s="197"/>
      <c r="Z232" s="198"/>
      <c r="AE232" s="88"/>
      <c r="AG232" s="94"/>
      <c r="BP232" s="88"/>
    </row>
    <row r="233" spans="4:68" s="24" customFormat="1" ht="19.5" customHeight="1" x14ac:dyDescent="0.4">
      <c r="D233" s="88"/>
      <c r="E233" s="94"/>
      <c r="F233" s="88"/>
      <c r="G233" s="110" t="s">
        <v>65</v>
      </c>
      <c r="H233" s="193" t="s">
        <v>295</v>
      </c>
      <c r="I233" s="193"/>
      <c r="J233" s="193"/>
      <c r="K233" s="193"/>
      <c r="L233" s="110"/>
      <c r="M233" s="193" t="s">
        <v>111</v>
      </c>
      <c r="N233" s="195"/>
      <c r="O233" s="110" t="s">
        <v>87</v>
      </c>
      <c r="P233" s="193" t="s">
        <v>112</v>
      </c>
      <c r="Q233" s="195"/>
      <c r="R233" s="110"/>
      <c r="S233" s="194" t="s">
        <v>113</v>
      </c>
      <c r="T233" s="209"/>
      <c r="U233" s="209"/>
      <c r="V233" s="209"/>
      <c r="W233" s="209"/>
      <c r="X233" s="209"/>
      <c r="Y233" s="209"/>
      <c r="Z233" s="209"/>
      <c r="AE233" s="14"/>
      <c r="AG233" s="94"/>
      <c r="BP233" s="88"/>
    </row>
    <row r="234" spans="4:68" s="24" customFormat="1" ht="19.5" customHeight="1" x14ac:dyDescent="0.4">
      <c r="D234" s="88"/>
      <c r="E234" s="94"/>
      <c r="F234" s="94"/>
      <c r="G234" s="110" t="s">
        <v>71</v>
      </c>
      <c r="H234" s="193" t="s">
        <v>299</v>
      </c>
      <c r="I234" s="193"/>
      <c r="J234" s="193"/>
      <c r="K234" s="193"/>
      <c r="L234" s="111"/>
      <c r="M234" s="193" t="s">
        <v>114</v>
      </c>
      <c r="N234" s="195"/>
      <c r="O234" s="110" t="s">
        <v>87</v>
      </c>
      <c r="P234" s="193" t="s">
        <v>115</v>
      </c>
      <c r="Q234" s="195"/>
      <c r="R234" s="110"/>
      <c r="S234" s="194" t="s">
        <v>116</v>
      </c>
      <c r="T234" s="209"/>
      <c r="U234" s="209"/>
      <c r="V234" s="209"/>
      <c r="W234" s="209"/>
      <c r="X234" s="209"/>
      <c r="Y234" s="209"/>
      <c r="Z234" s="209"/>
      <c r="AE234" s="14"/>
      <c r="AG234" s="94"/>
      <c r="BP234" s="88"/>
    </row>
    <row r="235" spans="4:68" s="24" customFormat="1" ht="19.5" customHeight="1" x14ac:dyDescent="0.4">
      <c r="D235" s="88"/>
      <c r="E235" s="94"/>
      <c r="F235" s="94"/>
      <c r="G235" s="110" t="s">
        <v>68</v>
      </c>
      <c r="H235" s="193" t="s">
        <v>300</v>
      </c>
      <c r="I235" s="193"/>
      <c r="J235" s="193"/>
      <c r="K235" s="193"/>
      <c r="L235" s="111"/>
      <c r="M235" s="193" t="s">
        <v>112</v>
      </c>
      <c r="N235" s="195"/>
      <c r="O235" s="110" t="s">
        <v>87</v>
      </c>
      <c r="P235" s="193" t="s">
        <v>117</v>
      </c>
      <c r="Q235" s="195"/>
      <c r="R235" s="110"/>
      <c r="S235" s="194" t="s">
        <v>118</v>
      </c>
      <c r="T235" s="209"/>
      <c r="U235" s="209"/>
      <c r="V235" s="209"/>
      <c r="W235" s="209"/>
      <c r="X235" s="209"/>
      <c r="Y235" s="209"/>
      <c r="Z235" s="209"/>
      <c r="AE235" s="14"/>
      <c r="AG235" s="94"/>
      <c r="BP235" s="88"/>
    </row>
    <row r="236" spans="4:68" s="24" customFormat="1" ht="19.5" customHeight="1" x14ac:dyDescent="0.4">
      <c r="D236" s="88"/>
      <c r="E236" s="94"/>
      <c r="F236" s="94"/>
      <c r="G236" s="110" t="s">
        <v>6</v>
      </c>
      <c r="H236" s="193" t="s">
        <v>127</v>
      </c>
      <c r="I236" s="193"/>
      <c r="J236" s="193"/>
      <c r="K236" s="193"/>
      <c r="L236" s="111"/>
      <c r="M236" s="193" t="s">
        <v>115</v>
      </c>
      <c r="N236" s="195"/>
      <c r="O236" s="110" t="s">
        <v>87</v>
      </c>
      <c r="P236" s="193" t="s">
        <v>120</v>
      </c>
      <c r="Q236" s="195"/>
      <c r="R236" s="110"/>
      <c r="S236" s="194" t="s">
        <v>121</v>
      </c>
      <c r="T236" s="209"/>
      <c r="U236" s="209"/>
      <c r="V236" s="209"/>
      <c r="W236" s="209"/>
      <c r="X236" s="209"/>
      <c r="Y236" s="209"/>
      <c r="Z236" s="209"/>
      <c r="AE236" s="14"/>
      <c r="AG236" s="94"/>
      <c r="BP236" s="88"/>
    </row>
    <row r="237" spans="4:68" s="24" customFormat="1" ht="19.5" customHeight="1" x14ac:dyDescent="0.4">
      <c r="D237" s="88"/>
      <c r="E237" s="94"/>
      <c r="F237" s="94"/>
      <c r="G237" s="110" t="s">
        <v>75</v>
      </c>
      <c r="H237" s="193" t="s">
        <v>301</v>
      </c>
      <c r="I237" s="193"/>
      <c r="J237" s="193"/>
      <c r="K237" s="193"/>
      <c r="L237" s="111"/>
      <c r="M237" s="193" t="s">
        <v>111</v>
      </c>
      <c r="N237" s="195"/>
      <c r="O237" s="110" t="s">
        <v>87</v>
      </c>
      <c r="P237" s="193" t="s">
        <v>117</v>
      </c>
      <c r="Q237" s="195"/>
      <c r="R237" s="110"/>
      <c r="S237" s="194" t="s">
        <v>123</v>
      </c>
      <c r="T237" s="209"/>
      <c r="U237" s="209"/>
      <c r="V237" s="209"/>
      <c r="W237" s="209"/>
      <c r="X237" s="209"/>
      <c r="Y237" s="209"/>
      <c r="Z237" s="209"/>
      <c r="AE237" s="14"/>
      <c r="AG237" s="94"/>
      <c r="BP237" s="88"/>
    </row>
    <row r="238" spans="4:68" s="24" customFormat="1" ht="19.5" customHeight="1" x14ac:dyDescent="0.4">
      <c r="D238" s="88"/>
      <c r="E238" s="94"/>
      <c r="F238" s="94"/>
      <c r="G238" s="110" t="s">
        <v>124</v>
      </c>
      <c r="H238" s="193" t="s">
        <v>302</v>
      </c>
      <c r="I238" s="193"/>
      <c r="J238" s="193"/>
      <c r="K238" s="193"/>
      <c r="L238" s="111"/>
      <c r="M238" s="193" t="s">
        <v>114</v>
      </c>
      <c r="N238" s="195"/>
      <c r="O238" s="110" t="s">
        <v>87</v>
      </c>
      <c r="P238" s="193" t="s">
        <v>120</v>
      </c>
      <c r="Q238" s="195"/>
      <c r="R238" s="110"/>
      <c r="S238" s="194" t="s">
        <v>125</v>
      </c>
      <c r="T238" s="209"/>
      <c r="U238" s="209"/>
      <c r="V238" s="209"/>
      <c r="W238" s="209"/>
      <c r="X238" s="209"/>
      <c r="Y238" s="209"/>
      <c r="Z238" s="209"/>
      <c r="AE238" s="14"/>
      <c r="AG238" s="94"/>
      <c r="BP238" s="88"/>
    </row>
    <row r="239" spans="4:68" s="24" customFormat="1" ht="19.5" customHeight="1" x14ac:dyDescent="0.4">
      <c r="D239" s="88"/>
      <c r="E239" s="94"/>
      <c r="F239" s="201" t="s">
        <v>128</v>
      </c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31"/>
      <c r="AC239" s="31"/>
      <c r="AD239" s="31"/>
      <c r="AE239" s="14"/>
      <c r="AG239" s="94"/>
      <c r="BP239" s="88"/>
    </row>
    <row r="240" spans="4:68" s="24" customFormat="1" ht="19.5" customHeight="1" x14ac:dyDescent="0.4">
      <c r="D240" s="88"/>
      <c r="E240" s="94"/>
      <c r="F240" s="94"/>
      <c r="G240" s="114" t="s">
        <v>129</v>
      </c>
      <c r="H240" s="203" t="s">
        <v>298</v>
      </c>
      <c r="I240" s="203"/>
      <c r="J240" s="203"/>
      <c r="K240" s="203"/>
      <c r="L240" s="203" t="s">
        <v>130</v>
      </c>
      <c r="M240" s="203"/>
      <c r="N240" s="203"/>
      <c r="O240" s="114" t="s">
        <v>87</v>
      </c>
      <c r="P240" s="203" t="s">
        <v>131</v>
      </c>
      <c r="Q240" s="203"/>
      <c r="R240" s="203"/>
      <c r="S240" s="204" t="s">
        <v>303</v>
      </c>
      <c r="T240" s="205"/>
      <c r="U240" s="205"/>
      <c r="V240" s="205"/>
      <c r="W240" s="205"/>
      <c r="X240" s="205"/>
      <c r="Y240" s="205"/>
      <c r="Z240" s="206"/>
      <c r="AE240" s="14"/>
      <c r="AG240" s="94"/>
      <c r="BP240" s="94"/>
    </row>
    <row r="241" spans="4:68" s="24" customFormat="1" ht="14.25" x14ac:dyDescent="0.4">
      <c r="D241" s="88"/>
      <c r="E241" s="94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94"/>
      <c r="AG241" s="94"/>
      <c r="BP241" s="94"/>
    </row>
    <row r="242" spans="4:68" s="24" customFormat="1" ht="14.25" x14ac:dyDescent="0.4">
      <c r="D242" s="88"/>
      <c r="E242" s="94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94"/>
      <c r="AG242" s="94"/>
      <c r="BP242" s="94"/>
    </row>
    <row r="243" spans="4:68" s="24" customFormat="1" ht="17.25" x14ac:dyDescent="0.4">
      <c r="D243" s="207" t="s">
        <v>132</v>
      </c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</row>
    <row r="244" spans="4:68" s="24" customFormat="1" ht="19.5" customHeight="1" x14ac:dyDescent="0.4">
      <c r="D244" s="88"/>
      <c r="E244" s="113"/>
      <c r="F244" s="196" t="s">
        <v>133</v>
      </c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94"/>
    </row>
    <row r="245" spans="4:68" s="24" customFormat="1" ht="19.5" customHeight="1" x14ac:dyDescent="0.4">
      <c r="D245" s="88"/>
      <c r="E245" s="113"/>
      <c r="F245" s="196" t="s">
        <v>134</v>
      </c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94"/>
    </row>
    <row r="246" spans="4:68" s="24" customFormat="1" ht="13.5" customHeight="1" x14ac:dyDescent="0.4">
      <c r="D246" s="88"/>
      <c r="E246" s="113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94"/>
    </row>
    <row r="247" spans="4:68" s="24" customFormat="1" ht="33" customHeight="1" x14ac:dyDescent="0.4">
      <c r="D247" s="88"/>
      <c r="E247" s="94"/>
      <c r="F247" s="94"/>
      <c r="G247" s="197" t="s">
        <v>108</v>
      </c>
      <c r="H247" s="198"/>
      <c r="I247" s="198"/>
      <c r="J247" s="198"/>
      <c r="K247" s="198"/>
      <c r="L247" s="96"/>
      <c r="M247" s="197" t="s">
        <v>109</v>
      </c>
      <c r="N247" s="197"/>
      <c r="O247" s="197"/>
      <c r="P247" s="197"/>
      <c r="Q247" s="197"/>
      <c r="R247" s="96"/>
      <c r="S247" s="199" t="s">
        <v>110</v>
      </c>
      <c r="T247" s="197"/>
      <c r="U247" s="197"/>
      <c r="V247" s="197"/>
      <c r="W247" s="197"/>
      <c r="X247" s="197"/>
      <c r="Y247" s="197"/>
      <c r="Z247" s="198"/>
      <c r="AE247" s="88"/>
      <c r="AG247" s="94"/>
      <c r="BP247" s="88"/>
    </row>
    <row r="248" spans="4:68" s="24" customFormat="1" ht="19.5" customHeight="1" x14ac:dyDescent="0.4">
      <c r="D248" s="88"/>
      <c r="E248" s="94"/>
      <c r="F248" s="88"/>
      <c r="G248" s="110" t="s">
        <v>65</v>
      </c>
      <c r="H248" s="193" t="s">
        <v>304</v>
      </c>
      <c r="I248" s="193"/>
      <c r="J248" s="193"/>
      <c r="K248" s="193"/>
      <c r="L248" s="110"/>
      <c r="M248" s="193" t="s">
        <v>111</v>
      </c>
      <c r="N248" s="195"/>
      <c r="O248" s="110" t="s">
        <v>87</v>
      </c>
      <c r="P248" s="193" t="s">
        <v>112</v>
      </c>
      <c r="Q248" s="195"/>
      <c r="R248" s="110"/>
      <c r="S248" s="200" t="s">
        <v>113</v>
      </c>
      <c r="T248" s="200"/>
      <c r="U248" s="200"/>
      <c r="V248" s="200"/>
      <c r="W248" s="200"/>
      <c r="X248" s="200"/>
      <c r="Y248" s="200"/>
      <c r="Z248" s="200"/>
      <c r="AE248" s="14"/>
      <c r="BP248" s="88"/>
    </row>
    <row r="249" spans="4:68" s="24" customFormat="1" ht="19.5" customHeight="1" x14ac:dyDescent="0.4">
      <c r="D249" s="88"/>
      <c r="E249" s="94"/>
      <c r="F249" s="94"/>
      <c r="G249" s="110" t="s">
        <v>71</v>
      </c>
      <c r="H249" s="193" t="s">
        <v>266</v>
      </c>
      <c r="I249" s="193"/>
      <c r="J249" s="193"/>
      <c r="K249" s="193"/>
      <c r="L249" s="111"/>
      <c r="M249" s="193" t="s">
        <v>114</v>
      </c>
      <c r="N249" s="195"/>
      <c r="O249" s="110" t="s">
        <v>87</v>
      </c>
      <c r="P249" s="193" t="s">
        <v>115</v>
      </c>
      <c r="Q249" s="195"/>
      <c r="R249" s="110"/>
      <c r="S249" s="194" t="s">
        <v>116</v>
      </c>
      <c r="T249" s="194"/>
      <c r="U249" s="194"/>
      <c r="V249" s="194"/>
      <c r="W249" s="194"/>
      <c r="X249" s="194"/>
      <c r="Y249" s="194"/>
      <c r="Z249" s="194"/>
      <c r="AE249" s="14"/>
      <c r="BP249" s="88"/>
    </row>
    <row r="250" spans="4:68" s="24" customFormat="1" ht="19.5" customHeight="1" x14ac:dyDescent="0.4">
      <c r="D250" s="88"/>
      <c r="E250" s="94"/>
      <c r="F250" s="94"/>
      <c r="G250" s="110" t="s">
        <v>68</v>
      </c>
      <c r="H250" s="193" t="s">
        <v>267</v>
      </c>
      <c r="I250" s="193"/>
      <c r="J250" s="193"/>
      <c r="K250" s="193"/>
      <c r="L250" s="111"/>
      <c r="M250" s="193" t="s">
        <v>120</v>
      </c>
      <c r="N250" s="195"/>
      <c r="O250" s="110" t="s">
        <v>87</v>
      </c>
      <c r="P250" s="193" t="s">
        <v>135</v>
      </c>
      <c r="Q250" s="195"/>
      <c r="R250" s="110"/>
      <c r="S250" s="194" t="s">
        <v>305</v>
      </c>
      <c r="T250" s="194"/>
      <c r="U250" s="194"/>
      <c r="V250" s="194"/>
      <c r="W250" s="194"/>
      <c r="X250" s="194"/>
      <c r="Y250" s="194"/>
      <c r="Z250" s="194"/>
      <c r="AE250" s="14"/>
      <c r="BP250" s="88"/>
    </row>
    <row r="251" spans="4:68" s="24" customFormat="1" ht="19.5" customHeight="1" x14ac:dyDescent="0.4">
      <c r="D251" s="88"/>
      <c r="E251" s="94"/>
      <c r="F251" s="94"/>
      <c r="G251" s="110" t="s">
        <v>6</v>
      </c>
      <c r="H251" s="193" t="s">
        <v>268</v>
      </c>
      <c r="I251" s="193"/>
      <c r="J251" s="193"/>
      <c r="K251" s="193"/>
      <c r="L251" s="111"/>
      <c r="M251" s="193" t="s">
        <v>112</v>
      </c>
      <c r="N251" s="195"/>
      <c r="O251" s="110" t="s">
        <v>87</v>
      </c>
      <c r="P251" s="193" t="s">
        <v>117</v>
      </c>
      <c r="Q251" s="195"/>
      <c r="R251" s="110"/>
      <c r="S251" s="194" t="s">
        <v>306</v>
      </c>
      <c r="T251" s="194"/>
      <c r="U251" s="194"/>
      <c r="V251" s="194"/>
      <c r="W251" s="194"/>
      <c r="X251" s="194"/>
      <c r="Y251" s="194"/>
      <c r="Z251" s="194"/>
      <c r="AE251" s="14"/>
      <c r="BP251" s="88"/>
    </row>
    <row r="252" spans="4:68" s="24" customFormat="1" ht="19.5" customHeight="1" x14ac:dyDescent="0.4">
      <c r="D252" s="88"/>
      <c r="E252" s="94"/>
      <c r="F252" s="94"/>
      <c r="G252" s="110" t="s">
        <v>75</v>
      </c>
      <c r="H252" s="193" t="s">
        <v>307</v>
      </c>
      <c r="I252" s="193"/>
      <c r="J252" s="193"/>
      <c r="K252" s="193"/>
      <c r="L252" s="111"/>
      <c r="M252" s="193" t="s">
        <v>114</v>
      </c>
      <c r="N252" s="195"/>
      <c r="O252" s="110" t="s">
        <v>87</v>
      </c>
      <c r="P252" s="193" t="s">
        <v>120</v>
      </c>
      <c r="Q252" s="195"/>
      <c r="R252" s="110"/>
      <c r="S252" s="194" t="s">
        <v>308</v>
      </c>
      <c r="T252" s="194"/>
      <c r="U252" s="194"/>
      <c r="V252" s="194"/>
      <c r="W252" s="194"/>
      <c r="X252" s="194"/>
      <c r="Y252" s="194"/>
      <c r="Z252" s="194"/>
      <c r="AE252" s="14"/>
      <c r="BP252" s="88"/>
    </row>
    <row r="253" spans="4:68" s="24" customFormat="1" ht="19.5" customHeight="1" x14ac:dyDescent="0.4">
      <c r="D253" s="88"/>
      <c r="E253" s="94"/>
      <c r="F253" s="94"/>
      <c r="G253" s="110" t="s">
        <v>124</v>
      </c>
      <c r="H253" s="193" t="s">
        <v>136</v>
      </c>
      <c r="I253" s="193"/>
      <c r="J253" s="193"/>
      <c r="K253" s="193"/>
      <c r="L253" s="111"/>
      <c r="M253" s="193" t="s">
        <v>115</v>
      </c>
      <c r="N253" s="195"/>
      <c r="O253" s="110" t="s">
        <v>87</v>
      </c>
      <c r="P253" s="193" t="s">
        <v>135</v>
      </c>
      <c r="Q253" s="195"/>
      <c r="R253" s="110"/>
      <c r="S253" s="194" t="s">
        <v>137</v>
      </c>
      <c r="T253" s="194"/>
      <c r="U253" s="194"/>
      <c r="V253" s="194"/>
      <c r="W253" s="194"/>
      <c r="X253" s="194"/>
      <c r="Y253" s="194"/>
      <c r="Z253" s="194"/>
      <c r="AE253" s="14"/>
      <c r="BP253" s="88"/>
    </row>
    <row r="254" spans="4:68" s="24" customFormat="1" ht="19.5" customHeight="1" x14ac:dyDescent="0.4">
      <c r="D254" s="88"/>
      <c r="E254" s="94"/>
      <c r="F254" s="94"/>
      <c r="G254" s="110" t="s">
        <v>129</v>
      </c>
      <c r="H254" s="193" t="s">
        <v>309</v>
      </c>
      <c r="I254" s="193"/>
      <c r="J254" s="193"/>
      <c r="K254" s="193"/>
      <c r="L254" s="111"/>
      <c r="M254" s="193" t="s">
        <v>111</v>
      </c>
      <c r="N254" s="193"/>
      <c r="O254" s="110" t="s">
        <v>87</v>
      </c>
      <c r="P254" s="193" t="s">
        <v>117</v>
      </c>
      <c r="Q254" s="193"/>
      <c r="R254" s="110"/>
      <c r="S254" s="194" t="s">
        <v>310</v>
      </c>
      <c r="T254" s="194"/>
      <c r="U254" s="194"/>
      <c r="V254" s="194"/>
      <c r="W254" s="194"/>
      <c r="X254" s="194"/>
      <c r="Y254" s="194"/>
      <c r="Z254" s="194"/>
      <c r="AE254" s="14"/>
      <c r="BP254" s="88"/>
    </row>
    <row r="255" spans="4:68" s="24" customFormat="1" ht="19.5" customHeight="1" x14ac:dyDescent="0.4">
      <c r="D255" s="88"/>
      <c r="E255" s="94"/>
      <c r="F255" s="94"/>
      <c r="G255" s="110" t="s">
        <v>311</v>
      </c>
      <c r="H255" s="193" t="s">
        <v>312</v>
      </c>
      <c r="I255" s="193"/>
      <c r="J255" s="193"/>
      <c r="K255" s="193"/>
      <c r="L255" s="111"/>
      <c r="M255" s="193" t="s">
        <v>114</v>
      </c>
      <c r="N255" s="193"/>
      <c r="O255" s="110" t="s">
        <v>87</v>
      </c>
      <c r="P255" s="193" t="s">
        <v>135</v>
      </c>
      <c r="Q255" s="193"/>
      <c r="R255" s="110"/>
      <c r="S255" s="194" t="s">
        <v>138</v>
      </c>
      <c r="T255" s="194"/>
      <c r="U255" s="194"/>
      <c r="V255" s="194"/>
      <c r="W255" s="194"/>
      <c r="X255" s="194"/>
      <c r="Y255" s="194"/>
      <c r="Z255" s="194"/>
      <c r="AE255" s="14"/>
      <c r="BP255" s="88"/>
    </row>
    <row r="256" spans="4:68" ht="19.5" customHeight="1" x14ac:dyDescent="0.4">
      <c r="G256" s="110" t="s">
        <v>313</v>
      </c>
      <c r="H256" s="193" t="s">
        <v>314</v>
      </c>
      <c r="I256" s="193"/>
      <c r="J256" s="193"/>
      <c r="K256" s="193"/>
      <c r="M256" s="194">
        <v>5</v>
      </c>
      <c r="N256" s="194"/>
      <c r="O256" s="110" t="s">
        <v>87</v>
      </c>
      <c r="P256" s="194">
        <v>6</v>
      </c>
      <c r="Q256" s="194"/>
      <c r="S256" s="194" t="s">
        <v>139</v>
      </c>
      <c r="T256" s="194"/>
      <c r="U256" s="194"/>
      <c r="V256" s="194"/>
      <c r="W256" s="194"/>
      <c r="X256" s="194"/>
      <c r="Y256" s="194"/>
      <c r="Z256" s="194"/>
    </row>
  </sheetData>
  <mergeCells count="514">
    <mergeCell ref="C1:AC1"/>
    <mergeCell ref="A2:AF2"/>
    <mergeCell ref="C3:AC3"/>
    <mergeCell ref="A4:AF4"/>
    <mergeCell ref="C6:AD6"/>
    <mergeCell ref="B7:AE7"/>
    <mergeCell ref="U135:AD136"/>
    <mergeCell ref="S19:S20"/>
    <mergeCell ref="T19:AA20"/>
    <mergeCell ref="E23:E24"/>
    <mergeCell ref="F23:M24"/>
    <mergeCell ref="S23:S24"/>
    <mergeCell ref="T23:AA24"/>
    <mergeCell ref="C26:K27"/>
    <mergeCell ref="L26:M27"/>
    <mergeCell ref="Q26:Y27"/>
    <mergeCell ref="Z26:AA27"/>
    <mergeCell ref="AB19:AC20"/>
    <mergeCell ref="C21:C22"/>
    <mergeCell ref="E21:E22"/>
    <mergeCell ref="F21:M22"/>
    <mergeCell ref="Q37:Q38"/>
    <mergeCell ref="S37:S38"/>
    <mergeCell ref="T37:AA38"/>
    <mergeCell ref="E45:E46"/>
    <mergeCell ref="F45:M46"/>
    <mergeCell ref="S45:S46"/>
    <mergeCell ref="AE184:AF185"/>
    <mergeCell ref="F154:AB154"/>
    <mergeCell ref="F153:AB153"/>
    <mergeCell ref="C31:C32"/>
    <mergeCell ref="E31:E32"/>
    <mergeCell ref="F31:M32"/>
    <mergeCell ref="Q31:Q32"/>
    <mergeCell ref="S31:S32"/>
    <mergeCell ref="T31:AA32"/>
    <mergeCell ref="AE123:AF124"/>
    <mergeCell ref="F35:M36"/>
    <mergeCell ref="N35:O36"/>
    <mergeCell ref="S35:S36"/>
    <mergeCell ref="T35:AA36"/>
    <mergeCell ref="E39:E40"/>
    <mergeCell ref="F39:M40"/>
    <mergeCell ref="S39:S40"/>
    <mergeCell ref="T39:AA40"/>
    <mergeCell ref="C42:K43"/>
    <mergeCell ref="L42:M43"/>
    <mergeCell ref="Q42:Y43"/>
    <mergeCell ref="Z42:AA43"/>
    <mergeCell ref="AB35:AC36"/>
    <mergeCell ref="C37:C38"/>
    <mergeCell ref="E37:E38"/>
    <mergeCell ref="E35:E36"/>
    <mergeCell ref="F37:M38"/>
    <mergeCell ref="E33:E34"/>
    <mergeCell ref="F33:M34"/>
    <mergeCell ref="S33:S34"/>
    <mergeCell ref="T33:AA34"/>
    <mergeCell ref="C15:C16"/>
    <mergeCell ref="E15:E16"/>
    <mergeCell ref="F15:M16"/>
    <mergeCell ref="Q15:Q16"/>
    <mergeCell ref="S15:S16"/>
    <mergeCell ref="T15:AA16"/>
    <mergeCell ref="S21:S22"/>
    <mergeCell ref="T21:AA22"/>
    <mergeCell ref="E29:E30"/>
    <mergeCell ref="F29:M30"/>
    <mergeCell ref="S29:S30"/>
    <mergeCell ref="T29:AA30"/>
    <mergeCell ref="Q21:Q22"/>
    <mergeCell ref="E17:E18"/>
    <mergeCell ref="F17:M18"/>
    <mergeCell ref="S17:S18"/>
    <mergeCell ref="T17:AA18"/>
    <mergeCell ref="E19:E20"/>
    <mergeCell ref="F19:M20"/>
    <mergeCell ref="N19:O20"/>
    <mergeCell ref="B8:AE8"/>
    <mergeCell ref="C10:K11"/>
    <mergeCell ref="L10:M11"/>
    <mergeCell ref="Q10:Y11"/>
    <mergeCell ref="Z10:AA11"/>
    <mergeCell ref="E13:E14"/>
    <mergeCell ref="F13:M14"/>
    <mergeCell ref="S13:S14"/>
    <mergeCell ref="T13:AA14"/>
    <mergeCell ref="T45:AA46"/>
    <mergeCell ref="C47:C48"/>
    <mergeCell ref="E47:E48"/>
    <mergeCell ref="F47:M48"/>
    <mergeCell ref="Q47:Q48"/>
    <mergeCell ref="S47:S48"/>
    <mergeCell ref="T47:AA48"/>
    <mergeCell ref="E49:E50"/>
    <mergeCell ref="F49:M50"/>
    <mergeCell ref="S49:S50"/>
    <mergeCell ref="T49:AA50"/>
    <mergeCell ref="E51:E52"/>
    <mergeCell ref="F51:M52"/>
    <mergeCell ref="N51:O52"/>
    <mergeCell ref="S52:S53"/>
    <mergeCell ref="T52:AA53"/>
    <mergeCell ref="AB52:AC53"/>
    <mergeCell ref="C53:C54"/>
    <mergeCell ref="E53:E54"/>
    <mergeCell ref="F53:M54"/>
    <mergeCell ref="S54:S55"/>
    <mergeCell ref="T54:AA55"/>
    <mergeCell ref="E55:E56"/>
    <mergeCell ref="F55:M56"/>
    <mergeCell ref="Q55:Q56"/>
    <mergeCell ref="S56:S57"/>
    <mergeCell ref="C63:C64"/>
    <mergeCell ref="E63:E64"/>
    <mergeCell ref="F63:M64"/>
    <mergeCell ref="E65:E66"/>
    <mergeCell ref="F65:M66"/>
    <mergeCell ref="E67:E68"/>
    <mergeCell ref="F67:M68"/>
    <mergeCell ref="T56:AA57"/>
    <mergeCell ref="C58:K59"/>
    <mergeCell ref="L58:M59"/>
    <mergeCell ref="S58:S59"/>
    <mergeCell ref="T58:AA59"/>
    <mergeCell ref="E61:E62"/>
    <mergeCell ref="F61:M62"/>
    <mergeCell ref="U69:V70"/>
    <mergeCell ref="W69:AB70"/>
    <mergeCell ref="E71:E72"/>
    <mergeCell ref="F71:M72"/>
    <mergeCell ref="A75:AF75"/>
    <mergeCell ref="A77:AF77"/>
    <mergeCell ref="N67:O68"/>
    <mergeCell ref="C69:C70"/>
    <mergeCell ref="E69:E70"/>
    <mergeCell ref="F69:M70"/>
    <mergeCell ref="R69:R70"/>
    <mergeCell ref="T69:T70"/>
    <mergeCell ref="W87:AD88"/>
    <mergeCell ref="D89:D90"/>
    <mergeCell ref="E89:F90"/>
    <mergeCell ref="G89:N90"/>
    <mergeCell ref="T89:T90"/>
    <mergeCell ref="U89:V90"/>
    <mergeCell ref="W89:AD90"/>
    <mergeCell ref="D84:L85"/>
    <mergeCell ref="M84:N85"/>
    <mergeCell ref="T84:AB85"/>
    <mergeCell ref="AC84:AD85"/>
    <mergeCell ref="A92:A93"/>
    <mergeCell ref="Q92:Q93"/>
    <mergeCell ref="E93:F94"/>
    <mergeCell ref="G93:N94"/>
    <mergeCell ref="O95:P96"/>
    <mergeCell ref="U93:V94"/>
    <mergeCell ref="E87:F88"/>
    <mergeCell ref="G87:N88"/>
    <mergeCell ref="U87:V88"/>
    <mergeCell ref="AE93:AF94"/>
    <mergeCell ref="D95:D96"/>
    <mergeCell ref="E95:F96"/>
    <mergeCell ref="G95:N96"/>
    <mergeCell ref="T95:T96"/>
    <mergeCell ref="U95:V96"/>
    <mergeCell ref="W95:AD96"/>
    <mergeCell ref="E91:F92"/>
    <mergeCell ref="G91:N92"/>
    <mergeCell ref="U91:V92"/>
    <mergeCell ref="W91:AD92"/>
    <mergeCell ref="E97:F98"/>
    <mergeCell ref="G97:N98"/>
    <mergeCell ref="U97:V98"/>
    <mergeCell ref="W97:AD98"/>
    <mergeCell ref="D100:L101"/>
    <mergeCell ref="M100:N101"/>
    <mergeCell ref="T100:AB101"/>
    <mergeCell ref="AC100:AD101"/>
    <mergeCell ref="W93:AD94"/>
    <mergeCell ref="A108:A109"/>
    <mergeCell ref="Q108:Q109"/>
    <mergeCell ref="E109:F110"/>
    <mergeCell ref="G109:N110"/>
    <mergeCell ref="O109:P110"/>
    <mergeCell ref="E103:F104"/>
    <mergeCell ref="G103:N104"/>
    <mergeCell ref="U103:V104"/>
    <mergeCell ref="W103:AD104"/>
    <mergeCell ref="D105:D106"/>
    <mergeCell ref="E105:F106"/>
    <mergeCell ref="G105:N106"/>
    <mergeCell ref="T105:T106"/>
    <mergeCell ref="U105:V106"/>
    <mergeCell ref="W105:AD106"/>
    <mergeCell ref="AE109:AF110"/>
    <mergeCell ref="D111:D112"/>
    <mergeCell ref="E111:F112"/>
    <mergeCell ref="G111:N112"/>
    <mergeCell ref="T111:T112"/>
    <mergeCell ref="U111:V112"/>
    <mergeCell ref="W111:AD112"/>
    <mergeCell ref="AE105:AE106"/>
    <mergeCell ref="E107:F108"/>
    <mergeCell ref="G107:N108"/>
    <mergeCell ref="U107:V108"/>
    <mergeCell ref="W107:AD108"/>
    <mergeCell ref="E113:F114"/>
    <mergeCell ref="G113:N114"/>
    <mergeCell ref="U113:V114"/>
    <mergeCell ref="W113:AD114"/>
    <mergeCell ref="D116:L117"/>
    <mergeCell ref="M116:N117"/>
    <mergeCell ref="T116:AB117"/>
    <mergeCell ref="AC116:AD117"/>
    <mergeCell ref="U109:V110"/>
    <mergeCell ref="W109:AD110"/>
    <mergeCell ref="W123:AD124"/>
    <mergeCell ref="A124:A125"/>
    <mergeCell ref="E125:F126"/>
    <mergeCell ref="G125:N126"/>
    <mergeCell ref="O129:P130"/>
    <mergeCell ref="U126:V127"/>
    <mergeCell ref="W126:AD127"/>
    <mergeCell ref="T123:T124"/>
    <mergeCell ref="E119:F120"/>
    <mergeCell ref="G119:N120"/>
    <mergeCell ref="U119:V120"/>
    <mergeCell ref="W119:AD120"/>
    <mergeCell ref="D121:D122"/>
    <mergeCell ref="E121:F122"/>
    <mergeCell ref="G121:N122"/>
    <mergeCell ref="U121:V122"/>
    <mergeCell ref="W121:AD122"/>
    <mergeCell ref="T119:T120"/>
    <mergeCell ref="T121:T122"/>
    <mergeCell ref="Q121:Q122"/>
    <mergeCell ref="E123:F124"/>
    <mergeCell ref="G123:N124"/>
    <mergeCell ref="U123:V124"/>
    <mergeCell ref="AE126:AF127"/>
    <mergeCell ref="D127:D128"/>
    <mergeCell ref="E127:F128"/>
    <mergeCell ref="G127:N128"/>
    <mergeCell ref="U128:V129"/>
    <mergeCell ref="W128:AD129"/>
    <mergeCell ref="E129:F130"/>
    <mergeCell ref="G129:N130"/>
    <mergeCell ref="Q129:Q130"/>
    <mergeCell ref="U130:V131"/>
    <mergeCell ref="T126:T127"/>
    <mergeCell ref="T128:T129"/>
    <mergeCell ref="AE128:AF129"/>
    <mergeCell ref="D137:D138"/>
    <mergeCell ref="E137:F138"/>
    <mergeCell ref="G137:N138"/>
    <mergeCell ref="E139:F140"/>
    <mergeCell ref="G139:N140"/>
    <mergeCell ref="A140:A141"/>
    <mergeCell ref="E141:F142"/>
    <mergeCell ref="G141:N142"/>
    <mergeCell ref="W130:AD131"/>
    <mergeCell ref="D132:L133"/>
    <mergeCell ref="M132:N133"/>
    <mergeCell ref="U132:V133"/>
    <mergeCell ref="W132:AD133"/>
    <mergeCell ref="E135:F136"/>
    <mergeCell ref="G135:N136"/>
    <mergeCell ref="U141:AD142"/>
    <mergeCell ref="O135:Q136"/>
    <mergeCell ref="T130:T131"/>
    <mergeCell ref="T132:T133"/>
    <mergeCell ref="U137:AD138"/>
    <mergeCell ref="U139:AD140"/>
    <mergeCell ref="E145:F146"/>
    <mergeCell ref="G145:N146"/>
    <mergeCell ref="O139:P140"/>
    <mergeCell ref="D143:D144"/>
    <mergeCell ref="E143:F144"/>
    <mergeCell ref="G143:N144"/>
    <mergeCell ref="O143:P144"/>
    <mergeCell ref="T143:T144"/>
    <mergeCell ref="U143:AD144"/>
    <mergeCell ref="U145:AD146"/>
    <mergeCell ref="A149:AF149"/>
    <mergeCell ref="A151:AF151"/>
    <mergeCell ref="U156:U157"/>
    <mergeCell ref="V156:W157"/>
    <mergeCell ref="X156:AD157"/>
    <mergeCell ref="C157:J159"/>
    <mergeCell ref="S158:S159"/>
    <mergeCell ref="T158:V159"/>
    <mergeCell ref="U164:U165"/>
    <mergeCell ref="V164:W165"/>
    <mergeCell ref="X164:AD165"/>
    <mergeCell ref="AE164:AF165"/>
    <mergeCell ref="S166:S167"/>
    <mergeCell ref="T166:V167"/>
    <mergeCell ref="L160:O161"/>
    <mergeCell ref="U160:U161"/>
    <mergeCell ref="V160:W161"/>
    <mergeCell ref="X160:AD161"/>
    <mergeCell ref="P162:P163"/>
    <mergeCell ref="Q162:S163"/>
    <mergeCell ref="P178:P179"/>
    <mergeCell ref="Q178:S179"/>
    <mergeCell ref="X168:AD169"/>
    <mergeCell ref="O172:Q173"/>
    <mergeCell ref="U172:U173"/>
    <mergeCell ref="V172:W173"/>
    <mergeCell ref="X172:AD173"/>
    <mergeCell ref="AE168:AF169"/>
    <mergeCell ref="C168:I169"/>
    <mergeCell ref="K168:K169"/>
    <mergeCell ref="L168:N169"/>
    <mergeCell ref="O168:Q169"/>
    <mergeCell ref="U168:U169"/>
    <mergeCell ref="V168:W169"/>
    <mergeCell ref="U180:U181"/>
    <mergeCell ref="V180:W181"/>
    <mergeCell ref="X180:AD181"/>
    <mergeCell ref="S182:S183"/>
    <mergeCell ref="T182:V183"/>
    <mergeCell ref="U184:U185"/>
    <mergeCell ref="V184:W185"/>
    <mergeCell ref="X184:AD185"/>
    <mergeCell ref="S174:S175"/>
    <mergeCell ref="T174:V175"/>
    <mergeCell ref="U176:U177"/>
    <mergeCell ref="V176:W177"/>
    <mergeCell ref="X176:AD177"/>
    <mergeCell ref="C187:E187"/>
    <mergeCell ref="G187:AA187"/>
    <mergeCell ref="AC187:AE187"/>
    <mergeCell ref="B189:F189"/>
    <mergeCell ref="B190:E191"/>
    <mergeCell ref="G190:H191"/>
    <mergeCell ref="I190:N191"/>
    <mergeCell ref="O190:O191"/>
    <mergeCell ref="S190:S191"/>
    <mergeCell ref="T190:U191"/>
    <mergeCell ref="V190:AA191"/>
    <mergeCell ref="AC190:AE190"/>
    <mergeCell ref="AC191:AE191"/>
    <mergeCell ref="G192:J192"/>
    <mergeCell ref="B193:E194"/>
    <mergeCell ref="G193:H194"/>
    <mergeCell ref="I193:N194"/>
    <mergeCell ref="O193:O194"/>
    <mergeCell ref="S193:S194"/>
    <mergeCell ref="T193:U194"/>
    <mergeCell ref="V193:AA194"/>
    <mergeCell ref="AC193:AE193"/>
    <mergeCell ref="AC194:AE194"/>
    <mergeCell ref="G195:J195"/>
    <mergeCell ref="B196:E197"/>
    <mergeCell ref="G196:H197"/>
    <mergeCell ref="I196:N197"/>
    <mergeCell ref="O196:O197"/>
    <mergeCell ref="S196:S197"/>
    <mergeCell ref="T196:U197"/>
    <mergeCell ref="V196:AA197"/>
    <mergeCell ref="AC196:AE196"/>
    <mergeCell ref="AC197:AE197"/>
    <mergeCell ref="B200:E201"/>
    <mergeCell ref="G200:H201"/>
    <mergeCell ref="I200:N201"/>
    <mergeCell ref="O200:O201"/>
    <mergeCell ref="S200:S201"/>
    <mergeCell ref="T200:U201"/>
    <mergeCell ref="V200:AA201"/>
    <mergeCell ref="AC200:AE200"/>
    <mergeCell ref="AC201:AE201"/>
    <mergeCell ref="G205:J205"/>
    <mergeCell ref="X205:AA205"/>
    <mergeCell ref="B206:F206"/>
    <mergeCell ref="B207:E208"/>
    <mergeCell ref="G207:H208"/>
    <mergeCell ref="I207:N208"/>
    <mergeCell ref="O207:O208"/>
    <mergeCell ref="S207:S208"/>
    <mergeCell ref="T207:U208"/>
    <mergeCell ref="V207:AA208"/>
    <mergeCell ref="AC207:AE207"/>
    <mergeCell ref="AC208:AE208"/>
    <mergeCell ref="G209:J209"/>
    <mergeCell ref="B210:E211"/>
    <mergeCell ref="G210:H211"/>
    <mergeCell ref="I210:N211"/>
    <mergeCell ref="O210:O211"/>
    <mergeCell ref="S210:S211"/>
    <mergeCell ref="T213:U214"/>
    <mergeCell ref="V213:AA214"/>
    <mergeCell ref="AC213:AE213"/>
    <mergeCell ref="AC214:AE214"/>
    <mergeCell ref="G215:J215"/>
    <mergeCell ref="A217:AF217"/>
    <mergeCell ref="T210:U211"/>
    <mergeCell ref="V210:AA211"/>
    <mergeCell ref="AC210:AE210"/>
    <mergeCell ref="AC211:AE211"/>
    <mergeCell ref="G212:J212"/>
    <mergeCell ref="B213:E214"/>
    <mergeCell ref="G213:H214"/>
    <mergeCell ref="I213:N214"/>
    <mergeCell ref="O213:O214"/>
    <mergeCell ref="S213:S214"/>
    <mergeCell ref="H224:K224"/>
    <mergeCell ref="M224:N224"/>
    <mergeCell ref="P224:Q224"/>
    <mergeCell ref="S224:Z224"/>
    <mergeCell ref="H225:K225"/>
    <mergeCell ref="M225:N225"/>
    <mergeCell ref="P225:Q225"/>
    <mergeCell ref="S225:Z225"/>
    <mergeCell ref="D219:AD219"/>
    <mergeCell ref="F220:AD220"/>
    <mergeCell ref="G222:K222"/>
    <mergeCell ref="M222:Q222"/>
    <mergeCell ref="S222:Z222"/>
    <mergeCell ref="H223:K223"/>
    <mergeCell ref="M223:N223"/>
    <mergeCell ref="P223:Q223"/>
    <mergeCell ref="S223:Z223"/>
    <mergeCell ref="H228:K228"/>
    <mergeCell ref="M228:N228"/>
    <mergeCell ref="P228:Q228"/>
    <mergeCell ref="S228:Z228"/>
    <mergeCell ref="F230:AD230"/>
    <mergeCell ref="G232:K232"/>
    <mergeCell ref="M232:Q232"/>
    <mergeCell ref="S232:Z232"/>
    <mergeCell ref="H226:K226"/>
    <mergeCell ref="M226:N226"/>
    <mergeCell ref="P226:Q226"/>
    <mergeCell ref="S226:Z226"/>
    <mergeCell ref="H227:K227"/>
    <mergeCell ref="M227:N227"/>
    <mergeCell ref="P227:Q227"/>
    <mergeCell ref="S227:Z227"/>
    <mergeCell ref="H235:K235"/>
    <mergeCell ref="M235:N235"/>
    <mergeCell ref="P235:Q235"/>
    <mergeCell ref="S235:Z235"/>
    <mergeCell ref="H236:K236"/>
    <mergeCell ref="M236:N236"/>
    <mergeCell ref="P236:Q236"/>
    <mergeCell ref="S236:Z236"/>
    <mergeCell ref="H233:K233"/>
    <mergeCell ref="M233:N233"/>
    <mergeCell ref="P233:Q233"/>
    <mergeCell ref="S233:Z233"/>
    <mergeCell ref="H234:K234"/>
    <mergeCell ref="M234:N234"/>
    <mergeCell ref="P234:Q234"/>
    <mergeCell ref="S234:Z234"/>
    <mergeCell ref="F239:AA239"/>
    <mergeCell ref="H240:K240"/>
    <mergeCell ref="L240:N240"/>
    <mergeCell ref="P240:R240"/>
    <mergeCell ref="S240:Z240"/>
    <mergeCell ref="D243:AD243"/>
    <mergeCell ref="H237:K237"/>
    <mergeCell ref="M237:N237"/>
    <mergeCell ref="P237:Q237"/>
    <mergeCell ref="S237:Z237"/>
    <mergeCell ref="H238:K238"/>
    <mergeCell ref="M238:N238"/>
    <mergeCell ref="P238:Q238"/>
    <mergeCell ref="S238:Z238"/>
    <mergeCell ref="H252:K252"/>
    <mergeCell ref="F244:AD244"/>
    <mergeCell ref="F245:AD245"/>
    <mergeCell ref="G247:K247"/>
    <mergeCell ref="M247:Q247"/>
    <mergeCell ref="S247:Z247"/>
    <mergeCell ref="H248:K248"/>
    <mergeCell ref="M248:N248"/>
    <mergeCell ref="P248:Q248"/>
    <mergeCell ref="S248:Z248"/>
    <mergeCell ref="M249:N249"/>
    <mergeCell ref="P249:Q249"/>
    <mergeCell ref="S249:Z249"/>
    <mergeCell ref="H250:K250"/>
    <mergeCell ref="M250:N250"/>
    <mergeCell ref="P250:Q250"/>
    <mergeCell ref="S250:Z250"/>
    <mergeCell ref="H251:K251"/>
    <mergeCell ref="M251:N251"/>
    <mergeCell ref="P251:Q251"/>
    <mergeCell ref="S251:Z251"/>
    <mergeCell ref="F82:AD82"/>
    <mergeCell ref="F81:AD81"/>
    <mergeCell ref="F80:AD80"/>
    <mergeCell ref="F79:AD79"/>
    <mergeCell ref="H255:K255"/>
    <mergeCell ref="M255:N255"/>
    <mergeCell ref="P255:Q255"/>
    <mergeCell ref="S255:Z255"/>
    <mergeCell ref="H256:K256"/>
    <mergeCell ref="M256:N256"/>
    <mergeCell ref="P256:Q256"/>
    <mergeCell ref="S256:Z256"/>
    <mergeCell ref="H253:K253"/>
    <mergeCell ref="M253:N253"/>
    <mergeCell ref="P253:Q253"/>
    <mergeCell ref="S253:Z253"/>
    <mergeCell ref="H254:K254"/>
    <mergeCell ref="M254:N254"/>
    <mergeCell ref="P254:Q254"/>
    <mergeCell ref="S254:Z254"/>
    <mergeCell ref="M252:N252"/>
    <mergeCell ref="P252:Q252"/>
    <mergeCell ref="S252:Z252"/>
    <mergeCell ref="H249:K249"/>
  </mergeCells>
  <phoneticPr fontId="2"/>
  <printOptions horizontalCentered="1"/>
  <pageMargins left="0.39370078740157483" right="0.39370078740157483" top="0.27559055118110237" bottom="0.27559055118110237" header="0.31496062992125984" footer="0.15748031496062992"/>
  <pageSetup paperSize="9" scale="87" orientation="portrait" r:id="rId1"/>
  <headerFooter>
    <oddFooter>&amp;C&amp;P／&amp;N</oddFooter>
  </headerFooter>
  <rowBreaks count="3" manualBreakCount="3">
    <brk id="73" max="32" man="1"/>
    <brk id="147" max="32" man="1"/>
    <brk id="215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42CD-6B8A-4F47-B64A-5C895E9027F6}">
  <sheetPr>
    <tabColor rgb="FF00B0F0"/>
  </sheetPr>
  <dimension ref="A1:AP242"/>
  <sheetViews>
    <sheetView showGridLines="0" view="pageBreakPreview" zoomScaleNormal="100" zoomScaleSheetLayoutView="100" workbookViewId="0">
      <selection sqref="A1:AM2"/>
    </sheetView>
  </sheetViews>
  <sheetFormatPr defaultColWidth="3.5" defaultRowHeight="18.75" customHeight="1" x14ac:dyDescent="0.4"/>
  <cols>
    <col min="1" max="13" width="3.5" style="45"/>
    <col min="14" max="14" width="4" style="45" bestFit="1" customWidth="1"/>
    <col min="15" max="15" width="3.5" style="45" customWidth="1"/>
    <col min="16" max="16" width="3.625" style="45" bestFit="1" customWidth="1"/>
    <col min="17" max="18" width="3.5" style="45"/>
    <col min="19" max="19" width="3.625" style="45" bestFit="1" customWidth="1"/>
    <col min="20" max="20" width="3.5" style="45"/>
    <col min="21" max="21" width="4" style="45" bestFit="1" customWidth="1"/>
    <col min="22" max="23" width="3.5" style="45"/>
    <col min="24" max="24" width="3.625" style="45" bestFit="1" customWidth="1"/>
    <col min="25" max="25" width="3.5" style="45"/>
    <col min="26" max="26" width="3.625" style="45" bestFit="1" customWidth="1"/>
    <col min="27" max="41" width="3.5" style="45"/>
    <col min="42" max="42" width="3.625" style="45" hidden="1" customWidth="1"/>
    <col min="43" max="16384" width="3.5" style="45"/>
  </cols>
  <sheetData>
    <row r="1" spans="1:42" ht="18.75" customHeight="1" x14ac:dyDescent="0.4">
      <c r="A1" s="393" t="s">
        <v>225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50"/>
      <c r="AP1" s="45">
        <v>1</v>
      </c>
    </row>
    <row r="2" spans="1:42" ht="18.75" customHeight="1" x14ac:dyDescent="0.4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50"/>
    </row>
    <row r="3" spans="1:42" ht="18.75" customHeight="1" x14ac:dyDescent="0.4">
      <c r="B3" s="46" t="s">
        <v>226</v>
      </c>
      <c r="C3" s="46"/>
      <c r="D3" s="46"/>
      <c r="E3" s="46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1:42" ht="18.75" customHeight="1" x14ac:dyDescent="0.4">
      <c r="B4" s="394" t="s">
        <v>202</v>
      </c>
      <c r="C4" s="394"/>
      <c r="D4" s="394"/>
      <c r="E4" s="394"/>
      <c r="F4" s="395" t="str">
        <f>'市長杯 U-12クラス_組み合わせ'!C10</f>
        <v>錦　　小</v>
      </c>
      <c r="G4" s="395"/>
      <c r="H4" s="395"/>
      <c r="I4" s="395"/>
      <c r="J4" s="395"/>
      <c r="K4" s="395"/>
      <c r="L4" s="395"/>
      <c r="M4" s="395"/>
      <c r="N4" s="394" t="s">
        <v>203</v>
      </c>
      <c r="O4" s="394"/>
      <c r="P4" s="394"/>
      <c r="Q4" s="394"/>
      <c r="R4" s="395" t="str">
        <f>'市長杯 U-12クラス_組み合わせ'!F19</f>
        <v>FCブロケード</v>
      </c>
      <c r="S4" s="395"/>
      <c r="T4" s="395"/>
      <c r="U4" s="395"/>
      <c r="V4" s="395"/>
      <c r="W4" s="395"/>
      <c r="X4" s="395"/>
      <c r="Y4" s="395"/>
      <c r="Z4" s="394" t="s">
        <v>204</v>
      </c>
      <c r="AA4" s="394"/>
      <c r="AB4" s="394"/>
      <c r="AC4" s="394"/>
      <c r="AD4" s="396">
        <v>44374</v>
      </c>
      <c r="AE4" s="397"/>
      <c r="AF4" s="397"/>
      <c r="AG4" s="397"/>
      <c r="AH4" s="397"/>
      <c r="AI4" s="397"/>
      <c r="AJ4" s="397"/>
      <c r="AK4" s="398">
        <f>AD4</f>
        <v>44374</v>
      </c>
      <c r="AL4" s="399"/>
      <c r="AN4" s="51"/>
    </row>
    <row r="5" spans="1:42" ht="18.75" customHeight="1" x14ac:dyDescent="0.4">
      <c r="T5" s="47"/>
    </row>
    <row r="6" spans="1:42" ht="18.75" customHeight="1" thickBot="1" x14ac:dyDescent="0.45">
      <c r="A6" s="426" t="s">
        <v>238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</row>
    <row r="7" spans="1:42" ht="18.75" customHeight="1" thickBot="1" x14ac:dyDescent="0.45">
      <c r="A7" s="410"/>
      <c r="B7" s="400"/>
      <c r="C7" s="411" t="s">
        <v>205</v>
      </c>
      <c r="D7" s="411"/>
      <c r="E7" s="411"/>
      <c r="F7" s="400" t="s">
        <v>206</v>
      </c>
      <c r="G7" s="400"/>
      <c r="H7" s="400"/>
      <c r="I7" s="411" t="s">
        <v>207</v>
      </c>
      <c r="J7" s="411"/>
      <c r="K7" s="411"/>
      <c r="L7" s="411"/>
      <c r="M7" s="411"/>
      <c r="N7" s="411"/>
      <c r="O7" s="411"/>
      <c r="P7" s="411"/>
      <c r="Q7" s="411" t="s">
        <v>208</v>
      </c>
      <c r="R7" s="411"/>
      <c r="S7" s="411"/>
      <c r="T7" s="411"/>
      <c r="U7" s="411"/>
      <c r="V7" s="411"/>
      <c r="W7" s="411"/>
      <c r="X7" s="411" t="s">
        <v>207</v>
      </c>
      <c r="Y7" s="411"/>
      <c r="Z7" s="411"/>
      <c r="AA7" s="411"/>
      <c r="AB7" s="411"/>
      <c r="AC7" s="411"/>
      <c r="AD7" s="411"/>
      <c r="AE7" s="411"/>
      <c r="AF7" s="400" t="s">
        <v>206</v>
      </c>
      <c r="AG7" s="400"/>
      <c r="AH7" s="400"/>
      <c r="AI7" s="400" t="s">
        <v>209</v>
      </c>
      <c r="AJ7" s="400"/>
      <c r="AK7" s="400"/>
      <c r="AL7" s="400"/>
      <c r="AM7" s="401"/>
    </row>
    <row r="8" spans="1:42" ht="18.75" customHeight="1" x14ac:dyDescent="0.4">
      <c r="A8" s="402">
        <v>1</v>
      </c>
      <c r="B8" s="403"/>
      <c r="C8" s="404">
        <v>0.35416666666666669</v>
      </c>
      <c r="D8" s="404"/>
      <c r="E8" s="404"/>
      <c r="F8" s="405"/>
      <c r="G8" s="405"/>
      <c r="H8" s="405"/>
      <c r="I8" s="406" t="str">
        <f>E22</f>
        <v>栃木SC U-11</v>
      </c>
      <c r="J8" s="407"/>
      <c r="K8" s="407"/>
      <c r="L8" s="407"/>
      <c r="M8" s="407"/>
      <c r="N8" s="407"/>
      <c r="O8" s="407"/>
      <c r="P8" s="407"/>
      <c r="Q8" s="408">
        <f>IF(OR(S8="",S9=""),"",S8+S9)</f>
        <v>1</v>
      </c>
      <c r="R8" s="409"/>
      <c r="S8" s="52">
        <v>1</v>
      </c>
      <c r="T8" s="53" t="s">
        <v>210</v>
      </c>
      <c r="U8" s="52">
        <v>4</v>
      </c>
      <c r="V8" s="408">
        <f>IF(OR(U8="",U9=""),"",U8+U9)</f>
        <v>6</v>
      </c>
      <c r="W8" s="408"/>
      <c r="X8" s="406" t="str">
        <f>E23</f>
        <v>ともぞうSC</v>
      </c>
      <c r="Y8" s="407"/>
      <c r="Z8" s="407"/>
      <c r="AA8" s="407"/>
      <c r="AB8" s="407"/>
      <c r="AC8" s="407"/>
      <c r="AD8" s="407"/>
      <c r="AE8" s="407"/>
      <c r="AF8" s="405"/>
      <c r="AG8" s="405"/>
      <c r="AH8" s="405"/>
      <c r="AI8" s="408" t="s">
        <v>240</v>
      </c>
      <c r="AJ8" s="408"/>
      <c r="AK8" s="408"/>
      <c r="AL8" s="408"/>
      <c r="AM8" s="412"/>
    </row>
    <row r="9" spans="1:42" ht="18.75" customHeight="1" x14ac:dyDescent="0.4">
      <c r="A9" s="375"/>
      <c r="B9" s="376"/>
      <c r="C9" s="377"/>
      <c r="D9" s="377"/>
      <c r="E9" s="377"/>
      <c r="F9" s="378"/>
      <c r="G9" s="378"/>
      <c r="H9" s="378"/>
      <c r="I9" s="381"/>
      <c r="J9" s="381"/>
      <c r="K9" s="381"/>
      <c r="L9" s="381"/>
      <c r="M9" s="381"/>
      <c r="N9" s="381"/>
      <c r="O9" s="381"/>
      <c r="P9" s="381"/>
      <c r="Q9" s="383"/>
      <c r="R9" s="383"/>
      <c r="S9" s="54">
        <v>0</v>
      </c>
      <c r="T9" s="55" t="s">
        <v>210</v>
      </c>
      <c r="U9" s="54">
        <v>2</v>
      </c>
      <c r="V9" s="382"/>
      <c r="W9" s="382"/>
      <c r="X9" s="381"/>
      <c r="Y9" s="381"/>
      <c r="Z9" s="381"/>
      <c r="AA9" s="381"/>
      <c r="AB9" s="381"/>
      <c r="AC9" s="381"/>
      <c r="AD9" s="381"/>
      <c r="AE9" s="381"/>
      <c r="AF9" s="378"/>
      <c r="AG9" s="378"/>
      <c r="AH9" s="378"/>
      <c r="AI9" s="382"/>
      <c r="AJ9" s="382"/>
      <c r="AK9" s="382"/>
      <c r="AL9" s="382"/>
      <c r="AM9" s="384"/>
    </row>
    <row r="10" spans="1:42" ht="18.75" customHeight="1" x14ac:dyDescent="0.4">
      <c r="A10" s="373">
        <v>2</v>
      </c>
      <c r="B10" s="374"/>
      <c r="C10" s="377">
        <f>C8+"0:50"</f>
        <v>0.3888888888888889</v>
      </c>
      <c r="D10" s="377">
        <v>0.4375</v>
      </c>
      <c r="E10" s="377"/>
      <c r="F10" s="378"/>
      <c r="G10" s="378"/>
      <c r="H10" s="378"/>
      <c r="I10" s="379" t="str">
        <f>E27</f>
        <v>FCブロケード</v>
      </c>
      <c r="J10" s="380"/>
      <c r="K10" s="380"/>
      <c r="L10" s="380"/>
      <c r="M10" s="380"/>
      <c r="N10" s="380"/>
      <c r="O10" s="380"/>
      <c r="P10" s="380"/>
      <c r="Q10" s="382">
        <f t="shared" ref="Q10" si="0">IF(OR(S10="",S11=""),"",S10+S11)</f>
        <v>0</v>
      </c>
      <c r="R10" s="383"/>
      <c r="S10" s="56">
        <v>0</v>
      </c>
      <c r="T10" s="57" t="s">
        <v>210</v>
      </c>
      <c r="U10" s="56">
        <v>8</v>
      </c>
      <c r="V10" s="382">
        <f t="shared" ref="V10" si="1">IF(OR(U10="",U11=""),"",U10+U11)</f>
        <v>15</v>
      </c>
      <c r="W10" s="382"/>
      <c r="X10" s="379" t="str">
        <f>E28</f>
        <v>カテット白沢SS</v>
      </c>
      <c r="Y10" s="380"/>
      <c r="Z10" s="380"/>
      <c r="AA10" s="380"/>
      <c r="AB10" s="380"/>
      <c r="AC10" s="380"/>
      <c r="AD10" s="380"/>
      <c r="AE10" s="380"/>
      <c r="AF10" s="378"/>
      <c r="AG10" s="378"/>
      <c r="AH10" s="378"/>
      <c r="AI10" s="382" t="s">
        <v>241</v>
      </c>
      <c r="AJ10" s="382"/>
      <c r="AK10" s="382"/>
      <c r="AL10" s="382"/>
      <c r="AM10" s="384"/>
    </row>
    <row r="11" spans="1:42" ht="18.75" customHeight="1" x14ac:dyDescent="0.4">
      <c r="A11" s="375"/>
      <c r="B11" s="376"/>
      <c r="C11" s="377"/>
      <c r="D11" s="377"/>
      <c r="E11" s="377"/>
      <c r="F11" s="378"/>
      <c r="G11" s="378"/>
      <c r="H11" s="378"/>
      <c r="I11" s="381"/>
      <c r="J11" s="381"/>
      <c r="K11" s="381"/>
      <c r="L11" s="381"/>
      <c r="M11" s="381"/>
      <c r="N11" s="381"/>
      <c r="O11" s="381"/>
      <c r="P11" s="381"/>
      <c r="Q11" s="383"/>
      <c r="R11" s="383"/>
      <c r="S11" s="54">
        <v>0</v>
      </c>
      <c r="T11" s="55" t="s">
        <v>210</v>
      </c>
      <c r="U11" s="54">
        <v>7</v>
      </c>
      <c r="V11" s="382"/>
      <c r="W11" s="382"/>
      <c r="X11" s="381"/>
      <c r="Y11" s="381"/>
      <c r="Z11" s="381"/>
      <c r="AA11" s="381"/>
      <c r="AB11" s="381"/>
      <c r="AC11" s="381"/>
      <c r="AD11" s="381"/>
      <c r="AE11" s="381"/>
      <c r="AF11" s="378"/>
      <c r="AG11" s="378"/>
      <c r="AH11" s="378"/>
      <c r="AI11" s="382"/>
      <c r="AJ11" s="382"/>
      <c r="AK11" s="382"/>
      <c r="AL11" s="382"/>
      <c r="AM11" s="384"/>
    </row>
    <row r="12" spans="1:42" ht="18.75" customHeight="1" x14ac:dyDescent="0.4">
      <c r="A12" s="373">
        <v>3</v>
      </c>
      <c r="B12" s="374"/>
      <c r="C12" s="377">
        <f>C10+"0:50"</f>
        <v>0.4236111111111111</v>
      </c>
      <c r="D12" s="377">
        <v>0.47916666666666702</v>
      </c>
      <c r="E12" s="377"/>
      <c r="F12" s="378"/>
      <c r="G12" s="378"/>
      <c r="H12" s="378"/>
      <c r="I12" s="379" t="str">
        <f>E23</f>
        <v>ともぞうSC</v>
      </c>
      <c r="J12" s="380"/>
      <c r="K12" s="380"/>
      <c r="L12" s="380"/>
      <c r="M12" s="380"/>
      <c r="N12" s="380"/>
      <c r="O12" s="380"/>
      <c r="P12" s="380"/>
      <c r="Q12" s="382">
        <f t="shared" ref="Q12" si="2">IF(OR(S12="",S13=""),"",S12+S13)</f>
        <v>6</v>
      </c>
      <c r="R12" s="383"/>
      <c r="S12" s="56">
        <v>2</v>
      </c>
      <c r="T12" s="57" t="s">
        <v>210</v>
      </c>
      <c r="U12" s="56">
        <v>0</v>
      </c>
      <c r="V12" s="382">
        <f t="shared" ref="V12" si="3">IF(OR(U12="",U13=""),"",U12+U13)</f>
        <v>0</v>
      </c>
      <c r="W12" s="382"/>
      <c r="X12" s="379" t="str">
        <f>E24</f>
        <v>FCグラシアス</v>
      </c>
      <c r="Y12" s="380"/>
      <c r="Z12" s="380"/>
      <c r="AA12" s="380"/>
      <c r="AB12" s="380"/>
      <c r="AC12" s="380"/>
      <c r="AD12" s="380"/>
      <c r="AE12" s="380"/>
      <c r="AF12" s="378"/>
      <c r="AG12" s="378"/>
      <c r="AH12" s="378"/>
      <c r="AI12" s="382" t="s">
        <v>242</v>
      </c>
      <c r="AJ12" s="382"/>
      <c r="AK12" s="382"/>
      <c r="AL12" s="382"/>
      <c r="AM12" s="384"/>
    </row>
    <row r="13" spans="1:42" ht="18.75" customHeight="1" x14ac:dyDescent="0.4">
      <c r="A13" s="375"/>
      <c r="B13" s="376"/>
      <c r="C13" s="377"/>
      <c r="D13" s="377"/>
      <c r="E13" s="377"/>
      <c r="F13" s="378"/>
      <c r="G13" s="378"/>
      <c r="H13" s="378"/>
      <c r="I13" s="381"/>
      <c r="J13" s="381"/>
      <c r="K13" s="381"/>
      <c r="L13" s="381"/>
      <c r="M13" s="381"/>
      <c r="N13" s="381"/>
      <c r="O13" s="381"/>
      <c r="P13" s="381"/>
      <c r="Q13" s="383"/>
      <c r="R13" s="383"/>
      <c r="S13" s="54">
        <v>4</v>
      </c>
      <c r="T13" s="55" t="s">
        <v>210</v>
      </c>
      <c r="U13" s="54">
        <v>0</v>
      </c>
      <c r="V13" s="382"/>
      <c r="W13" s="382"/>
      <c r="X13" s="381"/>
      <c r="Y13" s="381"/>
      <c r="Z13" s="381"/>
      <c r="AA13" s="381"/>
      <c r="AB13" s="381"/>
      <c r="AC13" s="381"/>
      <c r="AD13" s="381"/>
      <c r="AE13" s="381"/>
      <c r="AF13" s="378"/>
      <c r="AG13" s="378"/>
      <c r="AH13" s="378"/>
      <c r="AI13" s="382"/>
      <c r="AJ13" s="382"/>
      <c r="AK13" s="382"/>
      <c r="AL13" s="382"/>
      <c r="AM13" s="384"/>
    </row>
    <row r="14" spans="1:42" ht="18.75" customHeight="1" x14ac:dyDescent="0.4">
      <c r="A14" s="373">
        <v>4</v>
      </c>
      <c r="B14" s="374"/>
      <c r="C14" s="377">
        <f>C12+"0:50"</f>
        <v>0.45833333333333331</v>
      </c>
      <c r="D14" s="377">
        <v>0.52083333333333304</v>
      </c>
      <c r="E14" s="377"/>
      <c r="F14" s="378"/>
      <c r="G14" s="378"/>
      <c r="H14" s="378"/>
      <c r="I14" s="379" t="str">
        <f>E28</f>
        <v>カテット白沢SS</v>
      </c>
      <c r="J14" s="380"/>
      <c r="K14" s="380"/>
      <c r="L14" s="380"/>
      <c r="M14" s="380"/>
      <c r="N14" s="380"/>
      <c r="O14" s="380"/>
      <c r="P14" s="380"/>
      <c r="Q14" s="382">
        <f t="shared" ref="Q14" si="4">IF(OR(S14="",S15=""),"",S14+S15)</f>
        <v>2</v>
      </c>
      <c r="R14" s="383"/>
      <c r="S14" s="56">
        <v>1</v>
      </c>
      <c r="T14" s="57" t="s">
        <v>210</v>
      </c>
      <c r="U14" s="56">
        <v>1</v>
      </c>
      <c r="V14" s="382">
        <f t="shared" ref="V14" si="5">IF(OR(U14="",U15=""),"",U14+U15)</f>
        <v>1</v>
      </c>
      <c r="W14" s="382"/>
      <c r="X14" s="379" t="str">
        <f>E29</f>
        <v>雀宮FC</v>
      </c>
      <c r="Y14" s="380"/>
      <c r="Z14" s="380"/>
      <c r="AA14" s="380"/>
      <c r="AB14" s="380"/>
      <c r="AC14" s="380"/>
      <c r="AD14" s="380"/>
      <c r="AE14" s="380"/>
      <c r="AF14" s="378"/>
      <c r="AG14" s="378"/>
      <c r="AH14" s="378"/>
      <c r="AI14" s="382" t="s">
        <v>243</v>
      </c>
      <c r="AJ14" s="382"/>
      <c r="AK14" s="382"/>
      <c r="AL14" s="382"/>
      <c r="AM14" s="384"/>
    </row>
    <row r="15" spans="1:42" ht="18.75" customHeight="1" x14ac:dyDescent="0.4">
      <c r="A15" s="375"/>
      <c r="B15" s="376"/>
      <c r="C15" s="377"/>
      <c r="D15" s="377"/>
      <c r="E15" s="377"/>
      <c r="F15" s="378"/>
      <c r="G15" s="378"/>
      <c r="H15" s="378"/>
      <c r="I15" s="381"/>
      <c r="J15" s="381"/>
      <c r="K15" s="381"/>
      <c r="L15" s="381"/>
      <c r="M15" s="381"/>
      <c r="N15" s="381"/>
      <c r="O15" s="381"/>
      <c r="P15" s="381"/>
      <c r="Q15" s="383"/>
      <c r="R15" s="383"/>
      <c r="S15" s="54">
        <v>1</v>
      </c>
      <c r="T15" s="55" t="s">
        <v>210</v>
      </c>
      <c r="U15" s="54">
        <v>0</v>
      </c>
      <c r="V15" s="382"/>
      <c r="W15" s="382"/>
      <c r="X15" s="381"/>
      <c r="Y15" s="381"/>
      <c r="Z15" s="381"/>
      <c r="AA15" s="381"/>
      <c r="AB15" s="381"/>
      <c r="AC15" s="381"/>
      <c r="AD15" s="381"/>
      <c r="AE15" s="381"/>
      <c r="AF15" s="378"/>
      <c r="AG15" s="378"/>
      <c r="AH15" s="378"/>
      <c r="AI15" s="382"/>
      <c r="AJ15" s="382"/>
      <c r="AK15" s="382"/>
      <c r="AL15" s="382"/>
      <c r="AM15" s="384"/>
    </row>
    <row r="16" spans="1:42" ht="18.75" customHeight="1" x14ac:dyDescent="0.4">
      <c r="A16" s="373">
        <v>5</v>
      </c>
      <c r="B16" s="374"/>
      <c r="C16" s="377">
        <f>C14+"0:50"</f>
        <v>0.49305555555555552</v>
      </c>
      <c r="D16" s="377">
        <v>0.5625</v>
      </c>
      <c r="E16" s="377"/>
      <c r="F16" s="378"/>
      <c r="G16" s="378"/>
      <c r="H16" s="378"/>
      <c r="I16" s="379" t="str">
        <f>E22</f>
        <v>栃木SC U-11</v>
      </c>
      <c r="J16" s="380"/>
      <c r="K16" s="380"/>
      <c r="L16" s="380"/>
      <c r="M16" s="380"/>
      <c r="N16" s="380"/>
      <c r="O16" s="380"/>
      <c r="P16" s="380"/>
      <c r="Q16" s="382">
        <f t="shared" ref="Q16" si="6">IF(OR(S16="",S17=""),"",S16+S17)</f>
        <v>3</v>
      </c>
      <c r="R16" s="383"/>
      <c r="S16" s="56">
        <v>1</v>
      </c>
      <c r="T16" s="57" t="s">
        <v>210</v>
      </c>
      <c r="U16" s="56">
        <v>0</v>
      </c>
      <c r="V16" s="382">
        <f t="shared" ref="V16" si="7">IF(OR(U16="",U17=""),"",U16+U17)</f>
        <v>0</v>
      </c>
      <c r="W16" s="382"/>
      <c r="X16" s="379" t="str">
        <f>E24</f>
        <v>FCグラシアス</v>
      </c>
      <c r="Y16" s="380"/>
      <c r="Z16" s="380"/>
      <c r="AA16" s="380"/>
      <c r="AB16" s="380"/>
      <c r="AC16" s="380"/>
      <c r="AD16" s="380"/>
      <c r="AE16" s="380"/>
      <c r="AF16" s="378"/>
      <c r="AG16" s="378"/>
      <c r="AH16" s="378"/>
      <c r="AI16" s="382" t="s">
        <v>244</v>
      </c>
      <c r="AJ16" s="382"/>
      <c r="AK16" s="382"/>
      <c r="AL16" s="382"/>
      <c r="AM16" s="384"/>
    </row>
    <row r="17" spans="1:39" ht="18.75" customHeight="1" x14ac:dyDescent="0.4">
      <c r="A17" s="375"/>
      <c r="B17" s="376"/>
      <c r="C17" s="377"/>
      <c r="D17" s="377"/>
      <c r="E17" s="377"/>
      <c r="F17" s="378"/>
      <c r="G17" s="378"/>
      <c r="H17" s="378"/>
      <c r="I17" s="381"/>
      <c r="J17" s="381"/>
      <c r="K17" s="381"/>
      <c r="L17" s="381"/>
      <c r="M17" s="381"/>
      <c r="N17" s="381"/>
      <c r="O17" s="381"/>
      <c r="P17" s="381"/>
      <c r="Q17" s="383"/>
      <c r="R17" s="383"/>
      <c r="S17" s="54">
        <v>2</v>
      </c>
      <c r="T17" s="55" t="s">
        <v>210</v>
      </c>
      <c r="U17" s="54">
        <v>0</v>
      </c>
      <c r="V17" s="382"/>
      <c r="W17" s="382"/>
      <c r="X17" s="381"/>
      <c r="Y17" s="381"/>
      <c r="Z17" s="381"/>
      <c r="AA17" s="381"/>
      <c r="AB17" s="381"/>
      <c r="AC17" s="381"/>
      <c r="AD17" s="381"/>
      <c r="AE17" s="381"/>
      <c r="AF17" s="378"/>
      <c r="AG17" s="378"/>
      <c r="AH17" s="378"/>
      <c r="AI17" s="382"/>
      <c r="AJ17" s="382"/>
      <c r="AK17" s="382"/>
      <c r="AL17" s="382"/>
      <c r="AM17" s="384"/>
    </row>
    <row r="18" spans="1:39" ht="18.75" customHeight="1" x14ac:dyDescent="0.4">
      <c r="A18" s="373">
        <v>6</v>
      </c>
      <c r="B18" s="374"/>
      <c r="C18" s="377">
        <f>C16+"0:50"</f>
        <v>0.52777777777777779</v>
      </c>
      <c r="D18" s="377">
        <v>0.60416666666666696</v>
      </c>
      <c r="E18" s="377"/>
      <c r="F18" s="378"/>
      <c r="G18" s="378"/>
      <c r="H18" s="378"/>
      <c r="I18" s="379" t="str">
        <f>E27</f>
        <v>FCブロケード</v>
      </c>
      <c r="J18" s="380"/>
      <c r="K18" s="380"/>
      <c r="L18" s="380"/>
      <c r="M18" s="380"/>
      <c r="N18" s="380"/>
      <c r="O18" s="380"/>
      <c r="P18" s="380"/>
      <c r="Q18" s="382">
        <f t="shared" ref="Q18" si="8">IF(OR(S18="",S19=""),"",S18+S19)</f>
        <v>0</v>
      </c>
      <c r="R18" s="383"/>
      <c r="S18" s="56">
        <v>0</v>
      </c>
      <c r="T18" s="57" t="s">
        <v>210</v>
      </c>
      <c r="U18" s="56">
        <v>4</v>
      </c>
      <c r="V18" s="382">
        <f t="shared" ref="V18" si="9">IF(OR(U18="",U19=""),"",U18+U19)</f>
        <v>7</v>
      </c>
      <c r="W18" s="382"/>
      <c r="X18" s="379" t="str">
        <f>E29</f>
        <v>雀宮FC</v>
      </c>
      <c r="Y18" s="380"/>
      <c r="Z18" s="380"/>
      <c r="AA18" s="380"/>
      <c r="AB18" s="380"/>
      <c r="AC18" s="380"/>
      <c r="AD18" s="380"/>
      <c r="AE18" s="380"/>
      <c r="AF18" s="378"/>
      <c r="AG18" s="378"/>
      <c r="AH18" s="378"/>
      <c r="AI18" s="382" t="s">
        <v>245</v>
      </c>
      <c r="AJ18" s="382"/>
      <c r="AK18" s="382"/>
      <c r="AL18" s="382"/>
      <c r="AM18" s="384"/>
    </row>
    <row r="19" spans="1:39" ht="18.75" customHeight="1" thickBot="1" x14ac:dyDescent="0.45">
      <c r="A19" s="385"/>
      <c r="B19" s="386"/>
      <c r="C19" s="387"/>
      <c r="D19" s="387"/>
      <c r="E19" s="387"/>
      <c r="F19" s="388"/>
      <c r="G19" s="388"/>
      <c r="H19" s="388"/>
      <c r="I19" s="389"/>
      <c r="J19" s="389"/>
      <c r="K19" s="389"/>
      <c r="L19" s="389"/>
      <c r="M19" s="389"/>
      <c r="N19" s="389"/>
      <c r="O19" s="389"/>
      <c r="P19" s="389"/>
      <c r="Q19" s="390"/>
      <c r="R19" s="390"/>
      <c r="S19" s="58">
        <v>0</v>
      </c>
      <c r="T19" s="59" t="s">
        <v>210</v>
      </c>
      <c r="U19" s="58">
        <v>3</v>
      </c>
      <c r="V19" s="391"/>
      <c r="W19" s="391"/>
      <c r="X19" s="389"/>
      <c r="Y19" s="389"/>
      <c r="Z19" s="389"/>
      <c r="AA19" s="389"/>
      <c r="AB19" s="389"/>
      <c r="AC19" s="389"/>
      <c r="AD19" s="389"/>
      <c r="AE19" s="389"/>
      <c r="AF19" s="388"/>
      <c r="AG19" s="388"/>
      <c r="AH19" s="388"/>
      <c r="AI19" s="391"/>
      <c r="AJ19" s="391"/>
      <c r="AK19" s="391"/>
      <c r="AL19" s="391"/>
      <c r="AM19" s="392"/>
    </row>
    <row r="20" spans="1:39" ht="18.75" customHeight="1" thickBot="1" x14ac:dyDescent="0.45"/>
    <row r="21" spans="1:39" ht="18.75" customHeight="1" thickBot="1" x14ac:dyDescent="0.45">
      <c r="C21" s="340" t="s">
        <v>211</v>
      </c>
      <c r="D21" s="341"/>
      <c r="E21" s="341"/>
      <c r="F21" s="341"/>
      <c r="G21" s="341"/>
      <c r="H21" s="341"/>
      <c r="I21" s="341"/>
      <c r="J21" s="341"/>
      <c r="K21" s="341"/>
      <c r="L21" s="342" t="str">
        <f>E22</f>
        <v>栃木SC U-11</v>
      </c>
      <c r="M21" s="343"/>
      <c r="N21" s="343"/>
      <c r="O21" s="343"/>
      <c r="P21" s="344"/>
      <c r="Q21" s="345" t="str">
        <f>E23</f>
        <v>ともぞうSC</v>
      </c>
      <c r="R21" s="343"/>
      <c r="S21" s="343"/>
      <c r="T21" s="343"/>
      <c r="U21" s="344"/>
      <c r="V21" s="345" t="str">
        <f>E24</f>
        <v>FCグラシアス</v>
      </c>
      <c r="W21" s="343"/>
      <c r="X21" s="343"/>
      <c r="Y21" s="343"/>
      <c r="Z21" s="346"/>
      <c r="AA21" s="347" t="s">
        <v>212</v>
      </c>
      <c r="AB21" s="348"/>
      <c r="AC21" s="328" t="s">
        <v>213</v>
      </c>
      <c r="AD21" s="348"/>
      <c r="AE21" s="328" t="s">
        <v>214</v>
      </c>
      <c r="AF21" s="329"/>
      <c r="AG21" s="330" t="s">
        <v>215</v>
      </c>
      <c r="AH21" s="331"/>
    </row>
    <row r="22" spans="1:39" ht="22.5" customHeight="1" x14ac:dyDescent="0.4">
      <c r="C22" s="332">
        <v>1</v>
      </c>
      <c r="D22" s="333"/>
      <c r="E22" s="334" t="str">
        <f>'市長杯 U-12クラス_組み合わせ'!F13</f>
        <v>栃木SC U-11</v>
      </c>
      <c r="F22" s="335"/>
      <c r="G22" s="335"/>
      <c r="H22" s="335"/>
      <c r="I22" s="335"/>
      <c r="J22" s="335"/>
      <c r="K22" s="335"/>
      <c r="L22" s="63"/>
      <c r="M22" s="64"/>
      <c r="N22" s="64"/>
      <c r="O22" s="64"/>
      <c r="P22" s="65"/>
      <c r="Q22" s="369" t="s">
        <v>269</v>
      </c>
      <c r="R22" s="370"/>
      <c r="S22" s="66">
        <f>Q8</f>
        <v>1</v>
      </c>
      <c r="T22" s="67" t="s">
        <v>216</v>
      </c>
      <c r="U22" s="68">
        <f>V8</f>
        <v>6</v>
      </c>
      <c r="V22" s="369" t="s">
        <v>270</v>
      </c>
      <c r="W22" s="370"/>
      <c r="X22" s="66">
        <f>Q16</f>
        <v>3</v>
      </c>
      <c r="Y22" s="67" t="s">
        <v>216</v>
      </c>
      <c r="Z22" s="69">
        <f>V16</f>
        <v>0</v>
      </c>
      <c r="AA22" s="332">
        <v>3</v>
      </c>
      <c r="AB22" s="333"/>
      <c r="AC22" s="336">
        <f>4-6</f>
        <v>-2</v>
      </c>
      <c r="AD22" s="333"/>
      <c r="AE22" s="336">
        <f>1+3</f>
        <v>4</v>
      </c>
      <c r="AF22" s="337"/>
      <c r="AG22" s="338">
        <v>2</v>
      </c>
      <c r="AH22" s="339"/>
    </row>
    <row r="23" spans="1:39" ht="22.5" customHeight="1" x14ac:dyDescent="0.4">
      <c r="C23" s="357">
        <v>2</v>
      </c>
      <c r="D23" s="358"/>
      <c r="E23" s="359" t="str">
        <f>'市長杯 U-12クラス_組み合わせ'!F15</f>
        <v>ともぞうSC</v>
      </c>
      <c r="F23" s="360"/>
      <c r="G23" s="360"/>
      <c r="H23" s="360"/>
      <c r="I23" s="360"/>
      <c r="J23" s="360"/>
      <c r="K23" s="360"/>
      <c r="L23" s="365" t="s">
        <v>270</v>
      </c>
      <c r="M23" s="366"/>
      <c r="N23" s="70">
        <f>U22</f>
        <v>6</v>
      </c>
      <c r="O23" s="71" t="s">
        <v>216</v>
      </c>
      <c r="P23" s="72">
        <f>S22</f>
        <v>1</v>
      </c>
      <c r="Q23" s="73"/>
      <c r="R23" s="74"/>
      <c r="S23" s="74"/>
      <c r="T23" s="74"/>
      <c r="U23" s="75"/>
      <c r="V23" s="372" t="s">
        <v>270</v>
      </c>
      <c r="W23" s="366"/>
      <c r="X23" s="70">
        <f>Q12</f>
        <v>6</v>
      </c>
      <c r="Y23" s="71" t="s">
        <v>216</v>
      </c>
      <c r="Z23" s="76">
        <f>V12</f>
        <v>0</v>
      </c>
      <c r="AA23" s="357">
        <v>6</v>
      </c>
      <c r="AB23" s="358"/>
      <c r="AC23" s="361">
        <f>12-1</f>
        <v>11</v>
      </c>
      <c r="AD23" s="358"/>
      <c r="AE23" s="361">
        <f>6+6</f>
        <v>12</v>
      </c>
      <c r="AF23" s="362"/>
      <c r="AG23" s="363">
        <v>1</v>
      </c>
      <c r="AH23" s="364"/>
    </row>
    <row r="24" spans="1:39" ht="22.5" customHeight="1" thickBot="1" x14ac:dyDescent="0.45">
      <c r="C24" s="349">
        <v>3</v>
      </c>
      <c r="D24" s="350"/>
      <c r="E24" s="351" t="str">
        <f>'市長杯 U-12クラス_組み合わせ'!F17</f>
        <v>FCグラシアス</v>
      </c>
      <c r="F24" s="352"/>
      <c r="G24" s="352"/>
      <c r="H24" s="352"/>
      <c r="I24" s="352"/>
      <c r="J24" s="352"/>
      <c r="K24" s="352"/>
      <c r="L24" s="367" t="s">
        <v>269</v>
      </c>
      <c r="M24" s="368"/>
      <c r="N24" s="80">
        <f>Z22</f>
        <v>0</v>
      </c>
      <c r="O24" s="81" t="s">
        <v>216</v>
      </c>
      <c r="P24" s="82">
        <f>X22</f>
        <v>3</v>
      </c>
      <c r="Q24" s="371" t="s">
        <v>269</v>
      </c>
      <c r="R24" s="368"/>
      <c r="S24" s="80">
        <f>Z23</f>
        <v>0</v>
      </c>
      <c r="T24" s="81" t="s">
        <v>216</v>
      </c>
      <c r="U24" s="82">
        <f>X23</f>
        <v>6</v>
      </c>
      <c r="V24" s="83"/>
      <c r="W24" s="84"/>
      <c r="X24" s="84"/>
      <c r="Y24" s="84"/>
      <c r="Z24" s="85"/>
      <c r="AA24" s="349">
        <v>0</v>
      </c>
      <c r="AB24" s="350"/>
      <c r="AC24" s="353">
        <f>0-3-6</f>
        <v>-9</v>
      </c>
      <c r="AD24" s="350"/>
      <c r="AE24" s="353">
        <f>0+0</f>
        <v>0</v>
      </c>
      <c r="AF24" s="354"/>
      <c r="AG24" s="355">
        <v>3</v>
      </c>
      <c r="AH24" s="356"/>
    </row>
    <row r="25" spans="1:39" ht="18.75" customHeight="1" thickBot="1" x14ac:dyDescent="0.45"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39" ht="18.75" customHeight="1" thickBot="1" x14ac:dyDescent="0.45">
      <c r="C26" s="340" t="s">
        <v>227</v>
      </c>
      <c r="D26" s="341"/>
      <c r="E26" s="341"/>
      <c r="F26" s="341"/>
      <c r="G26" s="341"/>
      <c r="H26" s="341"/>
      <c r="I26" s="341"/>
      <c r="J26" s="341"/>
      <c r="K26" s="341"/>
      <c r="L26" s="342" t="str">
        <f>E27</f>
        <v>FCブロケード</v>
      </c>
      <c r="M26" s="343"/>
      <c r="N26" s="343"/>
      <c r="O26" s="343"/>
      <c r="P26" s="344"/>
      <c r="Q26" s="345" t="str">
        <f>E28</f>
        <v>カテット白沢SS</v>
      </c>
      <c r="R26" s="343"/>
      <c r="S26" s="343"/>
      <c r="T26" s="343"/>
      <c r="U26" s="344"/>
      <c r="V26" s="345" t="str">
        <f>E29</f>
        <v>雀宮FC</v>
      </c>
      <c r="W26" s="343"/>
      <c r="X26" s="343"/>
      <c r="Y26" s="343"/>
      <c r="Z26" s="346"/>
      <c r="AA26" s="347" t="s">
        <v>212</v>
      </c>
      <c r="AB26" s="348"/>
      <c r="AC26" s="328" t="s">
        <v>213</v>
      </c>
      <c r="AD26" s="348"/>
      <c r="AE26" s="328" t="s">
        <v>214</v>
      </c>
      <c r="AF26" s="329"/>
      <c r="AG26" s="330" t="s">
        <v>215</v>
      </c>
      <c r="AH26" s="331"/>
    </row>
    <row r="27" spans="1:39" ht="22.5" customHeight="1" x14ac:dyDescent="0.4">
      <c r="C27" s="332">
        <v>4</v>
      </c>
      <c r="D27" s="333"/>
      <c r="E27" s="334" t="str">
        <f>'市長杯 U-12クラス_組み合わせ'!F19</f>
        <v>FCブロケード</v>
      </c>
      <c r="F27" s="335"/>
      <c r="G27" s="335"/>
      <c r="H27" s="335"/>
      <c r="I27" s="335"/>
      <c r="J27" s="335"/>
      <c r="K27" s="335"/>
      <c r="L27" s="63"/>
      <c r="M27" s="64"/>
      <c r="N27" s="64"/>
      <c r="O27" s="64"/>
      <c r="P27" s="65"/>
      <c r="Q27" s="369" t="s">
        <v>269</v>
      </c>
      <c r="R27" s="370"/>
      <c r="S27" s="66">
        <f>Q10</f>
        <v>0</v>
      </c>
      <c r="T27" s="67" t="s">
        <v>216</v>
      </c>
      <c r="U27" s="68">
        <f>V10</f>
        <v>15</v>
      </c>
      <c r="V27" s="369" t="s">
        <v>269</v>
      </c>
      <c r="W27" s="370"/>
      <c r="X27" s="66">
        <f>Q18</f>
        <v>0</v>
      </c>
      <c r="Y27" s="67" t="s">
        <v>216</v>
      </c>
      <c r="Z27" s="69">
        <f>V18</f>
        <v>7</v>
      </c>
      <c r="AA27" s="332">
        <v>0</v>
      </c>
      <c r="AB27" s="333"/>
      <c r="AC27" s="336">
        <f>0-15-7</f>
        <v>-22</v>
      </c>
      <c r="AD27" s="333"/>
      <c r="AE27" s="336">
        <f>0+0</f>
        <v>0</v>
      </c>
      <c r="AF27" s="337"/>
      <c r="AG27" s="338">
        <v>3</v>
      </c>
      <c r="AH27" s="339"/>
    </row>
    <row r="28" spans="1:39" ht="22.5" customHeight="1" x14ac:dyDescent="0.4">
      <c r="C28" s="357">
        <v>5</v>
      </c>
      <c r="D28" s="358"/>
      <c r="E28" s="359" t="str">
        <f>'市長杯 U-12クラス_組み合わせ'!F21</f>
        <v>カテット白沢SS</v>
      </c>
      <c r="F28" s="360"/>
      <c r="G28" s="360"/>
      <c r="H28" s="360"/>
      <c r="I28" s="360"/>
      <c r="J28" s="360"/>
      <c r="K28" s="360"/>
      <c r="L28" s="365" t="s">
        <v>270</v>
      </c>
      <c r="M28" s="366"/>
      <c r="N28" s="70">
        <f>U27</f>
        <v>15</v>
      </c>
      <c r="O28" s="71" t="s">
        <v>216</v>
      </c>
      <c r="P28" s="72">
        <f>S27</f>
        <v>0</v>
      </c>
      <c r="Q28" s="73"/>
      <c r="R28" s="74"/>
      <c r="S28" s="74"/>
      <c r="T28" s="74"/>
      <c r="U28" s="75"/>
      <c r="V28" s="372" t="s">
        <v>270</v>
      </c>
      <c r="W28" s="366"/>
      <c r="X28" s="70">
        <f>Q14</f>
        <v>2</v>
      </c>
      <c r="Y28" s="71" t="s">
        <v>216</v>
      </c>
      <c r="Z28" s="76">
        <f>V14</f>
        <v>1</v>
      </c>
      <c r="AA28" s="357">
        <v>6</v>
      </c>
      <c r="AB28" s="358"/>
      <c r="AC28" s="361">
        <f>17-1</f>
        <v>16</v>
      </c>
      <c r="AD28" s="358"/>
      <c r="AE28" s="361">
        <f>15+2</f>
        <v>17</v>
      </c>
      <c r="AF28" s="362"/>
      <c r="AG28" s="363">
        <v>1</v>
      </c>
      <c r="AH28" s="364"/>
    </row>
    <row r="29" spans="1:39" ht="22.5" customHeight="1" thickBot="1" x14ac:dyDescent="0.45">
      <c r="C29" s="349">
        <v>6</v>
      </c>
      <c r="D29" s="350"/>
      <c r="E29" s="351" t="str">
        <f>'市長杯 U-12クラス_組み合わせ'!F23</f>
        <v>雀宮FC</v>
      </c>
      <c r="F29" s="352"/>
      <c r="G29" s="352"/>
      <c r="H29" s="352"/>
      <c r="I29" s="352"/>
      <c r="J29" s="352"/>
      <c r="K29" s="352"/>
      <c r="L29" s="367" t="s">
        <v>270</v>
      </c>
      <c r="M29" s="368"/>
      <c r="N29" s="80">
        <f>Z27</f>
        <v>7</v>
      </c>
      <c r="O29" s="81" t="s">
        <v>216</v>
      </c>
      <c r="P29" s="82">
        <f>X27</f>
        <v>0</v>
      </c>
      <c r="Q29" s="371" t="s">
        <v>269</v>
      </c>
      <c r="R29" s="368"/>
      <c r="S29" s="80">
        <f>Z28</f>
        <v>1</v>
      </c>
      <c r="T29" s="81" t="s">
        <v>216</v>
      </c>
      <c r="U29" s="82">
        <f>X28</f>
        <v>2</v>
      </c>
      <c r="V29" s="83"/>
      <c r="W29" s="84"/>
      <c r="X29" s="84"/>
      <c r="Y29" s="84"/>
      <c r="Z29" s="85"/>
      <c r="AA29" s="349">
        <v>3</v>
      </c>
      <c r="AB29" s="350"/>
      <c r="AC29" s="353">
        <f>8-2</f>
        <v>6</v>
      </c>
      <c r="AD29" s="350"/>
      <c r="AE29" s="353">
        <f>7+1</f>
        <v>8</v>
      </c>
      <c r="AF29" s="354"/>
      <c r="AG29" s="355">
        <v>2</v>
      </c>
      <c r="AH29" s="356"/>
    </row>
    <row r="30" spans="1:39" ht="18.75" customHeight="1" x14ac:dyDescent="0.4">
      <c r="C30" s="48"/>
      <c r="D30" s="48"/>
      <c r="E30" s="60"/>
      <c r="F30" s="60"/>
      <c r="G30" s="60"/>
      <c r="H30" s="60"/>
      <c r="I30" s="60"/>
      <c r="J30" s="60"/>
      <c r="K30" s="60"/>
      <c r="L30" s="60"/>
      <c r="M30" s="60"/>
      <c r="N30" s="48"/>
      <c r="O30" s="48"/>
      <c r="P30" s="49"/>
      <c r="Q30" s="48"/>
      <c r="R30" s="49"/>
      <c r="S30" s="48"/>
      <c r="T30" s="48"/>
      <c r="U30" s="49"/>
      <c r="V30" s="48"/>
      <c r="W30" s="49"/>
      <c r="AC30" s="48"/>
      <c r="AD30" s="48"/>
      <c r="AE30" s="48"/>
      <c r="AF30" s="48"/>
      <c r="AG30" s="48"/>
      <c r="AH30" s="48"/>
      <c r="AI30" s="48"/>
      <c r="AJ30" s="48"/>
    </row>
    <row r="31" spans="1:39" ht="18.75" customHeight="1" x14ac:dyDescent="0.4">
      <c r="A31" s="393" t="s">
        <v>225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</row>
    <row r="32" spans="1:39" ht="18.75" customHeight="1" x14ac:dyDescent="0.4">
      <c r="A32" s="393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</row>
    <row r="33" spans="1:39" ht="18.75" customHeight="1" x14ac:dyDescent="0.4">
      <c r="B33" s="46" t="s">
        <v>228</v>
      </c>
      <c r="C33" s="46"/>
      <c r="D33" s="46"/>
      <c r="E33" s="46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18.75" customHeight="1" x14ac:dyDescent="0.4">
      <c r="B34" s="394" t="s">
        <v>202</v>
      </c>
      <c r="C34" s="394"/>
      <c r="D34" s="394"/>
      <c r="E34" s="394"/>
      <c r="F34" s="395" t="str">
        <f>'市長杯 U-12クラス_組み合わせ'!C26</f>
        <v>本　郷　北　小</v>
      </c>
      <c r="G34" s="395"/>
      <c r="H34" s="395"/>
      <c r="I34" s="395"/>
      <c r="J34" s="395"/>
      <c r="K34" s="395"/>
      <c r="L34" s="395"/>
      <c r="M34" s="395"/>
      <c r="N34" s="394" t="s">
        <v>203</v>
      </c>
      <c r="O34" s="394"/>
      <c r="P34" s="394"/>
      <c r="Q34" s="394"/>
      <c r="R34" s="395" t="str">
        <f>'市長杯 U-12クラス_組み合わせ'!F35</f>
        <v>本郷北FC</v>
      </c>
      <c r="S34" s="395"/>
      <c r="T34" s="395"/>
      <c r="U34" s="395"/>
      <c r="V34" s="395"/>
      <c r="W34" s="395"/>
      <c r="X34" s="395"/>
      <c r="Y34" s="395"/>
      <c r="Z34" s="394" t="s">
        <v>204</v>
      </c>
      <c r="AA34" s="394"/>
      <c r="AB34" s="394"/>
      <c r="AC34" s="394"/>
      <c r="AD34" s="396">
        <v>44374</v>
      </c>
      <c r="AE34" s="397"/>
      <c r="AF34" s="397"/>
      <c r="AG34" s="397"/>
      <c r="AH34" s="397"/>
      <c r="AI34" s="397"/>
      <c r="AJ34" s="397"/>
      <c r="AK34" s="398">
        <f>AD34</f>
        <v>44374</v>
      </c>
      <c r="AL34" s="399"/>
    </row>
    <row r="35" spans="1:39" ht="18.75" customHeight="1" x14ac:dyDescent="0.4">
      <c r="T35" s="47"/>
    </row>
    <row r="36" spans="1:39" ht="18.75" customHeight="1" thickBot="1" x14ac:dyDescent="0.45">
      <c r="A36" s="45" t="s">
        <v>238</v>
      </c>
    </row>
    <row r="37" spans="1:39" ht="18.75" customHeight="1" thickBot="1" x14ac:dyDescent="0.45">
      <c r="A37" s="410"/>
      <c r="B37" s="400"/>
      <c r="C37" s="411" t="s">
        <v>205</v>
      </c>
      <c r="D37" s="411"/>
      <c r="E37" s="411"/>
      <c r="F37" s="400" t="s">
        <v>206</v>
      </c>
      <c r="G37" s="400"/>
      <c r="H37" s="400"/>
      <c r="I37" s="411" t="s">
        <v>207</v>
      </c>
      <c r="J37" s="411"/>
      <c r="K37" s="411"/>
      <c r="L37" s="411"/>
      <c r="M37" s="411"/>
      <c r="N37" s="411"/>
      <c r="O37" s="411"/>
      <c r="P37" s="411"/>
      <c r="Q37" s="411" t="s">
        <v>208</v>
      </c>
      <c r="R37" s="411"/>
      <c r="S37" s="411"/>
      <c r="T37" s="411"/>
      <c r="U37" s="411"/>
      <c r="V37" s="411"/>
      <c r="W37" s="411"/>
      <c r="X37" s="411" t="s">
        <v>207</v>
      </c>
      <c r="Y37" s="411"/>
      <c r="Z37" s="411"/>
      <c r="AA37" s="411"/>
      <c r="AB37" s="411"/>
      <c r="AC37" s="411"/>
      <c r="AD37" s="411"/>
      <c r="AE37" s="411"/>
      <c r="AF37" s="400" t="s">
        <v>206</v>
      </c>
      <c r="AG37" s="400"/>
      <c r="AH37" s="400"/>
      <c r="AI37" s="400" t="s">
        <v>209</v>
      </c>
      <c r="AJ37" s="400"/>
      <c r="AK37" s="400"/>
      <c r="AL37" s="400"/>
      <c r="AM37" s="401"/>
    </row>
    <row r="38" spans="1:39" ht="18.75" customHeight="1" x14ac:dyDescent="0.4">
      <c r="A38" s="402">
        <v>1</v>
      </c>
      <c r="B38" s="403"/>
      <c r="C38" s="404">
        <v>0.35416666666666669</v>
      </c>
      <c r="D38" s="404"/>
      <c r="E38" s="404"/>
      <c r="F38" s="405"/>
      <c r="G38" s="405"/>
      <c r="H38" s="405"/>
      <c r="I38" s="406" t="str">
        <f>E52</f>
        <v>清原フューチャーズ</v>
      </c>
      <c r="J38" s="407"/>
      <c r="K38" s="407"/>
      <c r="L38" s="407"/>
      <c r="M38" s="407"/>
      <c r="N38" s="407"/>
      <c r="O38" s="407"/>
      <c r="P38" s="407"/>
      <c r="Q38" s="408">
        <f>IF(OR(S38="",S39=""),"",S38+S39)</f>
        <v>0</v>
      </c>
      <c r="R38" s="409"/>
      <c r="S38" s="52">
        <v>0</v>
      </c>
      <c r="T38" s="53" t="s">
        <v>210</v>
      </c>
      <c r="U38" s="52">
        <v>0</v>
      </c>
      <c r="V38" s="408">
        <f>IF(OR(U38="",U39=""),"",U38+U39)</f>
        <v>1</v>
      </c>
      <c r="W38" s="408"/>
      <c r="X38" s="406" t="str">
        <f>E53</f>
        <v>富士見SSS</v>
      </c>
      <c r="Y38" s="407"/>
      <c r="Z38" s="407"/>
      <c r="AA38" s="407"/>
      <c r="AB38" s="407"/>
      <c r="AC38" s="407"/>
      <c r="AD38" s="407"/>
      <c r="AE38" s="407"/>
      <c r="AF38" s="405"/>
      <c r="AG38" s="405"/>
      <c r="AH38" s="405"/>
      <c r="AI38" s="408" t="s">
        <v>240</v>
      </c>
      <c r="AJ38" s="408"/>
      <c r="AK38" s="408"/>
      <c r="AL38" s="408"/>
      <c r="AM38" s="412"/>
    </row>
    <row r="39" spans="1:39" ht="18.75" customHeight="1" x14ac:dyDescent="0.4">
      <c r="A39" s="375"/>
      <c r="B39" s="376"/>
      <c r="C39" s="377"/>
      <c r="D39" s="377"/>
      <c r="E39" s="377"/>
      <c r="F39" s="378"/>
      <c r="G39" s="378"/>
      <c r="H39" s="378"/>
      <c r="I39" s="381"/>
      <c r="J39" s="381"/>
      <c r="K39" s="381"/>
      <c r="L39" s="381"/>
      <c r="M39" s="381"/>
      <c r="N39" s="381"/>
      <c r="O39" s="381"/>
      <c r="P39" s="381"/>
      <c r="Q39" s="383"/>
      <c r="R39" s="383"/>
      <c r="S39" s="54">
        <v>0</v>
      </c>
      <c r="T39" s="55" t="s">
        <v>210</v>
      </c>
      <c r="U39" s="54">
        <v>1</v>
      </c>
      <c r="V39" s="382"/>
      <c r="W39" s="382"/>
      <c r="X39" s="381"/>
      <c r="Y39" s="381"/>
      <c r="Z39" s="381"/>
      <c r="AA39" s="381"/>
      <c r="AB39" s="381"/>
      <c r="AC39" s="381"/>
      <c r="AD39" s="381"/>
      <c r="AE39" s="381"/>
      <c r="AF39" s="378"/>
      <c r="AG39" s="378"/>
      <c r="AH39" s="378"/>
      <c r="AI39" s="382"/>
      <c r="AJ39" s="382"/>
      <c r="AK39" s="382"/>
      <c r="AL39" s="382"/>
      <c r="AM39" s="384"/>
    </row>
    <row r="40" spans="1:39" ht="18.75" customHeight="1" x14ac:dyDescent="0.4">
      <c r="A40" s="373">
        <v>2</v>
      </c>
      <c r="B40" s="374"/>
      <c r="C40" s="377">
        <f>C38+"0:50"</f>
        <v>0.3888888888888889</v>
      </c>
      <c r="D40" s="377">
        <v>0.4375</v>
      </c>
      <c r="E40" s="377"/>
      <c r="F40" s="378"/>
      <c r="G40" s="378"/>
      <c r="H40" s="378"/>
      <c r="I40" s="379" t="str">
        <f>E57</f>
        <v>本郷北FC</v>
      </c>
      <c r="J40" s="380"/>
      <c r="K40" s="380"/>
      <c r="L40" s="380"/>
      <c r="M40" s="380"/>
      <c r="N40" s="380"/>
      <c r="O40" s="380"/>
      <c r="P40" s="380"/>
      <c r="Q40" s="382">
        <f t="shared" ref="Q40" si="10">IF(OR(S40="",S41=""),"",S40+S41)</f>
        <v>1</v>
      </c>
      <c r="R40" s="383"/>
      <c r="S40" s="56">
        <v>0</v>
      </c>
      <c r="T40" s="57" t="s">
        <v>210</v>
      </c>
      <c r="U40" s="56">
        <v>1</v>
      </c>
      <c r="V40" s="382">
        <f t="shared" ref="V40" si="11">IF(OR(U40="",U41=""),"",U40+U41)</f>
        <v>1</v>
      </c>
      <c r="W40" s="382"/>
      <c r="X40" s="379" t="str">
        <f>E58</f>
        <v>FCみらい</v>
      </c>
      <c r="Y40" s="380"/>
      <c r="Z40" s="380"/>
      <c r="AA40" s="380"/>
      <c r="AB40" s="380"/>
      <c r="AC40" s="380"/>
      <c r="AD40" s="380"/>
      <c r="AE40" s="380"/>
      <c r="AF40" s="378"/>
      <c r="AG40" s="378"/>
      <c r="AH40" s="378"/>
      <c r="AI40" s="382" t="s">
        <v>241</v>
      </c>
      <c r="AJ40" s="382"/>
      <c r="AK40" s="382"/>
      <c r="AL40" s="382"/>
      <c r="AM40" s="384"/>
    </row>
    <row r="41" spans="1:39" ht="18.75" customHeight="1" x14ac:dyDescent="0.4">
      <c r="A41" s="375"/>
      <c r="B41" s="376"/>
      <c r="C41" s="377"/>
      <c r="D41" s="377"/>
      <c r="E41" s="377"/>
      <c r="F41" s="378"/>
      <c r="G41" s="378"/>
      <c r="H41" s="378"/>
      <c r="I41" s="381"/>
      <c r="J41" s="381"/>
      <c r="K41" s="381"/>
      <c r="L41" s="381"/>
      <c r="M41" s="381"/>
      <c r="N41" s="381"/>
      <c r="O41" s="381"/>
      <c r="P41" s="381"/>
      <c r="Q41" s="383"/>
      <c r="R41" s="383"/>
      <c r="S41" s="54">
        <v>1</v>
      </c>
      <c r="T41" s="55" t="s">
        <v>210</v>
      </c>
      <c r="U41" s="54">
        <v>0</v>
      </c>
      <c r="V41" s="382"/>
      <c r="W41" s="382"/>
      <c r="X41" s="381"/>
      <c r="Y41" s="381"/>
      <c r="Z41" s="381"/>
      <c r="AA41" s="381"/>
      <c r="AB41" s="381"/>
      <c r="AC41" s="381"/>
      <c r="AD41" s="381"/>
      <c r="AE41" s="381"/>
      <c r="AF41" s="378"/>
      <c r="AG41" s="378"/>
      <c r="AH41" s="378"/>
      <c r="AI41" s="382"/>
      <c r="AJ41" s="382"/>
      <c r="AK41" s="382"/>
      <c r="AL41" s="382"/>
      <c r="AM41" s="384"/>
    </row>
    <row r="42" spans="1:39" ht="18.75" customHeight="1" x14ac:dyDescent="0.4">
      <c r="A42" s="373">
        <v>3</v>
      </c>
      <c r="B42" s="374"/>
      <c r="C42" s="377">
        <f>C40+"0:50"</f>
        <v>0.4236111111111111</v>
      </c>
      <c r="D42" s="377">
        <v>0.47916666666666702</v>
      </c>
      <c r="E42" s="377"/>
      <c r="F42" s="378"/>
      <c r="G42" s="378"/>
      <c r="H42" s="378"/>
      <c r="I42" s="379" t="str">
        <f>E53</f>
        <v>富士見SSS</v>
      </c>
      <c r="J42" s="380"/>
      <c r="K42" s="380"/>
      <c r="L42" s="380"/>
      <c r="M42" s="380"/>
      <c r="N42" s="380"/>
      <c r="O42" s="380"/>
      <c r="P42" s="380"/>
      <c r="Q42" s="382">
        <f t="shared" ref="Q42" si="12">IF(OR(S42="",S43=""),"",S42+S43)</f>
        <v>1</v>
      </c>
      <c r="R42" s="383"/>
      <c r="S42" s="56">
        <v>0</v>
      </c>
      <c r="T42" s="57" t="s">
        <v>210</v>
      </c>
      <c r="U42" s="56">
        <v>1</v>
      </c>
      <c r="V42" s="382">
        <f t="shared" ref="V42" si="13">IF(OR(U42="",U43=""),"",U42+U43)</f>
        <v>1</v>
      </c>
      <c r="W42" s="382"/>
      <c r="X42" s="379" t="str">
        <f>E54</f>
        <v>SUGAO・SC</v>
      </c>
      <c r="Y42" s="380"/>
      <c r="Z42" s="380"/>
      <c r="AA42" s="380"/>
      <c r="AB42" s="380"/>
      <c r="AC42" s="380"/>
      <c r="AD42" s="380"/>
      <c r="AE42" s="380"/>
      <c r="AF42" s="378"/>
      <c r="AG42" s="378"/>
      <c r="AH42" s="378"/>
      <c r="AI42" s="382" t="s">
        <v>242</v>
      </c>
      <c r="AJ42" s="382"/>
      <c r="AK42" s="382"/>
      <c r="AL42" s="382"/>
      <c r="AM42" s="384"/>
    </row>
    <row r="43" spans="1:39" ht="18.75" customHeight="1" x14ac:dyDescent="0.4">
      <c r="A43" s="375"/>
      <c r="B43" s="376"/>
      <c r="C43" s="377"/>
      <c r="D43" s="377"/>
      <c r="E43" s="377"/>
      <c r="F43" s="378"/>
      <c r="G43" s="378"/>
      <c r="H43" s="378"/>
      <c r="I43" s="381"/>
      <c r="J43" s="381"/>
      <c r="K43" s="381"/>
      <c r="L43" s="381"/>
      <c r="M43" s="381"/>
      <c r="N43" s="381"/>
      <c r="O43" s="381"/>
      <c r="P43" s="381"/>
      <c r="Q43" s="383"/>
      <c r="R43" s="383"/>
      <c r="S43" s="54">
        <v>1</v>
      </c>
      <c r="T43" s="55" t="s">
        <v>210</v>
      </c>
      <c r="U43" s="54">
        <v>0</v>
      </c>
      <c r="V43" s="382"/>
      <c r="W43" s="382"/>
      <c r="X43" s="381"/>
      <c r="Y43" s="381"/>
      <c r="Z43" s="381"/>
      <c r="AA43" s="381"/>
      <c r="AB43" s="381"/>
      <c r="AC43" s="381"/>
      <c r="AD43" s="381"/>
      <c r="AE43" s="381"/>
      <c r="AF43" s="378"/>
      <c r="AG43" s="378"/>
      <c r="AH43" s="378"/>
      <c r="AI43" s="382"/>
      <c r="AJ43" s="382"/>
      <c r="AK43" s="382"/>
      <c r="AL43" s="382"/>
      <c r="AM43" s="384"/>
    </row>
    <row r="44" spans="1:39" ht="18.75" customHeight="1" x14ac:dyDescent="0.4">
      <c r="A44" s="373">
        <v>4</v>
      </c>
      <c r="B44" s="374"/>
      <c r="C44" s="377">
        <f>C42+"0:50"</f>
        <v>0.45833333333333331</v>
      </c>
      <c r="D44" s="377">
        <v>0.52083333333333304</v>
      </c>
      <c r="E44" s="377"/>
      <c r="F44" s="378"/>
      <c r="G44" s="378"/>
      <c r="H44" s="378"/>
      <c r="I44" s="379" t="str">
        <f>E58</f>
        <v>FCみらい</v>
      </c>
      <c r="J44" s="380"/>
      <c r="K44" s="380"/>
      <c r="L44" s="380"/>
      <c r="M44" s="380"/>
      <c r="N44" s="380"/>
      <c r="O44" s="380"/>
      <c r="P44" s="380"/>
      <c r="Q44" s="382">
        <f t="shared" ref="Q44" si="14">IF(OR(S44="",S45=""),"",S44+S45)</f>
        <v>2</v>
      </c>
      <c r="R44" s="383"/>
      <c r="S44" s="56">
        <v>0</v>
      </c>
      <c r="T44" s="57" t="s">
        <v>210</v>
      </c>
      <c r="U44" s="56">
        <v>1</v>
      </c>
      <c r="V44" s="382">
        <f t="shared" ref="V44" si="15">IF(OR(U44="",U45=""),"",U44+U45)</f>
        <v>1</v>
      </c>
      <c r="W44" s="382"/>
      <c r="X44" s="379" t="str">
        <f>E59</f>
        <v>リフレSCチェルビアット</v>
      </c>
      <c r="Y44" s="380"/>
      <c r="Z44" s="380"/>
      <c r="AA44" s="380"/>
      <c r="AB44" s="380"/>
      <c r="AC44" s="380"/>
      <c r="AD44" s="380"/>
      <c r="AE44" s="380"/>
      <c r="AF44" s="378"/>
      <c r="AG44" s="378"/>
      <c r="AH44" s="378"/>
      <c r="AI44" s="382" t="s">
        <v>243</v>
      </c>
      <c r="AJ44" s="382"/>
      <c r="AK44" s="382"/>
      <c r="AL44" s="382"/>
      <c r="AM44" s="384"/>
    </row>
    <row r="45" spans="1:39" ht="18.75" customHeight="1" x14ac:dyDescent="0.4">
      <c r="A45" s="375"/>
      <c r="B45" s="376"/>
      <c r="C45" s="377"/>
      <c r="D45" s="377"/>
      <c r="E45" s="377"/>
      <c r="F45" s="378"/>
      <c r="G45" s="378"/>
      <c r="H45" s="378"/>
      <c r="I45" s="381"/>
      <c r="J45" s="381"/>
      <c r="K45" s="381"/>
      <c r="L45" s="381"/>
      <c r="M45" s="381"/>
      <c r="N45" s="381"/>
      <c r="O45" s="381"/>
      <c r="P45" s="381"/>
      <c r="Q45" s="383"/>
      <c r="R45" s="383"/>
      <c r="S45" s="54">
        <v>2</v>
      </c>
      <c r="T45" s="55" t="s">
        <v>210</v>
      </c>
      <c r="U45" s="54">
        <v>0</v>
      </c>
      <c r="V45" s="382"/>
      <c r="W45" s="382"/>
      <c r="X45" s="381"/>
      <c r="Y45" s="381"/>
      <c r="Z45" s="381"/>
      <c r="AA45" s="381"/>
      <c r="AB45" s="381"/>
      <c r="AC45" s="381"/>
      <c r="AD45" s="381"/>
      <c r="AE45" s="381"/>
      <c r="AF45" s="378"/>
      <c r="AG45" s="378"/>
      <c r="AH45" s="378"/>
      <c r="AI45" s="382"/>
      <c r="AJ45" s="382"/>
      <c r="AK45" s="382"/>
      <c r="AL45" s="382"/>
      <c r="AM45" s="384"/>
    </row>
    <row r="46" spans="1:39" ht="18.75" customHeight="1" x14ac:dyDescent="0.4">
      <c r="A46" s="373">
        <v>5</v>
      </c>
      <c r="B46" s="374"/>
      <c r="C46" s="377">
        <f>C44+"0:50"</f>
        <v>0.49305555555555552</v>
      </c>
      <c r="D46" s="377">
        <v>0.5625</v>
      </c>
      <c r="E46" s="377"/>
      <c r="F46" s="378"/>
      <c r="G46" s="378"/>
      <c r="H46" s="378"/>
      <c r="I46" s="379" t="str">
        <f>E52</f>
        <v>清原フューチャーズ</v>
      </c>
      <c r="J46" s="380"/>
      <c r="K46" s="380"/>
      <c r="L46" s="380"/>
      <c r="M46" s="380"/>
      <c r="N46" s="380"/>
      <c r="O46" s="380"/>
      <c r="P46" s="380"/>
      <c r="Q46" s="382">
        <f t="shared" ref="Q46" si="16">IF(OR(S46="",S47=""),"",S46+S47)</f>
        <v>1</v>
      </c>
      <c r="R46" s="383"/>
      <c r="S46" s="56">
        <v>1</v>
      </c>
      <c r="T46" s="57" t="s">
        <v>210</v>
      </c>
      <c r="U46" s="56">
        <v>2</v>
      </c>
      <c r="V46" s="382">
        <f t="shared" ref="V46" si="17">IF(OR(U46="",U47=""),"",U46+U47)</f>
        <v>4</v>
      </c>
      <c r="W46" s="382"/>
      <c r="X46" s="379" t="str">
        <f>E54</f>
        <v>SUGAO・SC</v>
      </c>
      <c r="Y46" s="380"/>
      <c r="Z46" s="380"/>
      <c r="AA46" s="380"/>
      <c r="AB46" s="380"/>
      <c r="AC46" s="380"/>
      <c r="AD46" s="380"/>
      <c r="AE46" s="380"/>
      <c r="AF46" s="378"/>
      <c r="AG46" s="378"/>
      <c r="AH46" s="378"/>
      <c r="AI46" s="382" t="s">
        <v>244</v>
      </c>
      <c r="AJ46" s="382"/>
      <c r="AK46" s="382"/>
      <c r="AL46" s="382"/>
      <c r="AM46" s="384"/>
    </row>
    <row r="47" spans="1:39" ht="18.75" customHeight="1" x14ac:dyDescent="0.4">
      <c r="A47" s="375"/>
      <c r="B47" s="376"/>
      <c r="C47" s="377"/>
      <c r="D47" s="377"/>
      <c r="E47" s="377"/>
      <c r="F47" s="378"/>
      <c r="G47" s="378"/>
      <c r="H47" s="378"/>
      <c r="I47" s="381"/>
      <c r="J47" s="381"/>
      <c r="K47" s="381"/>
      <c r="L47" s="381"/>
      <c r="M47" s="381"/>
      <c r="N47" s="381"/>
      <c r="O47" s="381"/>
      <c r="P47" s="381"/>
      <c r="Q47" s="383"/>
      <c r="R47" s="383"/>
      <c r="S47" s="54">
        <v>0</v>
      </c>
      <c r="T47" s="55" t="s">
        <v>210</v>
      </c>
      <c r="U47" s="54">
        <v>2</v>
      </c>
      <c r="V47" s="382"/>
      <c r="W47" s="382"/>
      <c r="X47" s="381"/>
      <c r="Y47" s="381"/>
      <c r="Z47" s="381"/>
      <c r="AA47" s="381"/>
      <c r="AB47" s="381"/>
      <c r="AC47" s="381"/>
      <c r="AD47" s="381"/>
      <c r="AE47" s="381"/>
      <c r="AF47" s="378"/>
      <c r="AG47" s="378"/>
      <c r="AH47" s="378"/>
      <c r="AI47" s="382"/>
      <c r="AJ47" s="382"/>
      <c r="AK47" s="382"/>
      <c r="AL47" s="382"/>
      <c r="AM47" s="384"/>
    </row>
    <row r="48" spans="1:39" ht="18.75" customHeight="1" x14ac:dyDescent="0.4">
      <c r="A48" s="373">
        <v>6</v>
      </c>
      <c r="B48" s="374"/>
      <c r="C48" s="377">
        <f>C46+"0:50"</f>
        <v>0.52777777777777779</v>
      </c>
      <c r="D48" s="377">
        <v>0.60416666666666696</v>
      </c>
      <c r="E48" s="377"/>
      <c r="F48" s="378"/>
      <c r="G48" s="378"/>
      <c r="H48" s="378"/>
      <c r="I48" s="379" t="str">
        <f>E57</f>
        <v>本郷北FC</v>
      </c>
      <c r="J48" s="380"/>
      <c r="K48" s="380"/>
      <c r="L48" s="380"/>
      <c r="M48" s="380"/>
      <c r="N48" s="380"/>
      <c r="O48" s="380"/>
      <c r="P48" s="380"/>
      <c r="Q48" s="382">
        <f t="shared" ref="Q48" si="18">IF(OR(S48="",S49=""),"",S48+S49)</f>
        <v>7</v>
      </c>
      <c r="R48" s="383"/>
      <c r="S48" s="56">
        <v>3</v>
      </c>
      <c r="T48" s="57" t="s">
        <v>210</v>
      </c>
      <c r="U48" s="56">
        <v>0</v>
      </c>
      <c r="V48" s="382">
        <f t="shared" ref="V48" si="19">IF(OR(U48="",U49=""),"",U48+U49)</f>
        <v>1</v>
      </c>
      <c r="W48" s="382"/>
      <c r="X48" s="379" t="str">
        <f>E59</f>
        <v>リフレSCチェルビアット</v>
      </c>
      <c r="Y48" s="380"/>
      <c r="Z48" s="380"/>
      <c r="AA48" s="380"/>
      <c r="AB48" s="380"/>
      <c r="AC48" s="380"/>
      <c r="AD48" s="380"/>
      <c r="AE48" s="380"/>
      <c r="AF48" s="378"/>
      <c r="AG48" s="378"/>
      <c r="AH48" s="378"/>
      <c r="AI48" s="382" t="s">
        <v>245</v>
      </c>
      <c r="AJ48" s="382"/>
      <c r="AK48" s="382"/>
      <c r="AL48" s="382"/>
      <c r="AM48" s="384"/>
    </row>
    <row r="49" spans="1:39" ht="18.75" customHeight="1" thickBot="1" x14ac:dyDescent="0.45">
      <c r="A49" s="385"/>
      <c r="B49" s="386"/>
      <c r="C49" s="387"/>
      <c r="D49" s="387"/>
      <c r="E49" s="387"/>
      <c r="F49" s="388"/>
      <c r="G49" s="388"/>
      <c r="H49" s="388"/>
      <c r="I49" s="389"/>
      <c r="J49" s="389"/>
      <c r="K49" s="389"/>
      <c r="L49" s="389"/>
      <c r="M49" s="389"/>
      <c r="N49" s="389"/>
      <c r="O49" s="389"/>
      <c r="P49" s="389"/>
      <c r="Q49" s="390"/>
      <c r="R49" s="390"/>
      <c r="S49" s="58">
        <v>4</v>
      </c>
      <c r="T49" s="59" t="s">
        <v>210</v>
      </c>
      <c r="U49" s="58">
        <v>1</v>
      </c>
      <c r="V49" s="391"/>
      <c r="W49" s="391"/>
      <c r="X49" s="389"/>
      <c r="Y49" s="389"/>
      <c r="Z49" s="389"/>
      <c r="AA49" s="389"/>
      <c r="AB49" s="389"/>
      <c r="AC49" s="389"/>
      <c r="AD49" s="389"/>
      <c r="AE49" s="389"/>
      <c r="AF49" s="388"/>
      <c r="AG49" s="388"/>
      <c r="AH49" s="388"/>
      <c r="AI49" s="391"/>
      <c r="AJ49" s="391"/>
      <c r="AK49" s="391"/>
      <c r="AL49" s="391"/>
      <c r="AM49" s="392"/>
    </row>
    <row r="50" spans="1:39" ht="18.75" customHeight="1" thickBot="1" x14ac:dyDescent="0.45"/>
    <row r="51" spans="1:39" ht="18.75" customHeight="1" thickBot="1" x14ac:dyDescent="0.45">
      <c r="C51" s="340" t="s">
        <v>217</v>
      </c>
      <c r="D51" s="341"/>
      <c r="E51" s="341"/>
      <c r="F51" s="341"/>
      <c r="G51" s="341"/>
      <c r="H51" s="341"/>
      <c r="I51" s="341"/>
      <c r="J51" s="341"/>
      <c r="K51" s="341"/>
      <c r="L51" s="342" t="str">
        <f>E52</f>
        <v>清原フューチャーズ</v>
      </c>
      <c r="M51" s="343"/>
      <c r="N51" s="343"/>
      <c r="O51" s="343"/>
      <c r="P51" s="344"/>
      <c r="Q51" s="345" t="str">
        <f>E53</f>
        <v>富士見SSS</v>
      </c>
      <c r="R51" s="343"/>
      <c r="S51" s="343"/>
      <c r="T51" s="343"/>
      <c r="U51" s="344"/>
      <c r="V51" s="345" t="str">
        <f>E54</f>
        <v>SUGAO・SC</v>
      </c>
      <c r="W51" s="343"/>
      <c r="X51" s="343"/>
      <c r="Y51" s="343"/>
      <c r="Z51" s="346"/>
      <c r="AA51" s="347" t="s">
        <v>212</v>
      </c>
      <c r="AB51" s="348"/>
      <c r="AC51" s="328" t="s">
        <v>213</v>
      </c>
      <c r="AD51" s="348"/>
      <c r="AE51" s="328" t="s">
        <v>214</v>
      </c>
      <c r="AF51" s="329"/>
      <c r="AG51" s="330" t="s">
        <v>215</v>
      </c>
      <c r="AH51" s="331"/>
    </row>
    <row r="52" spans="1:39" ht="22.5" customHeight="1" x14ac:dyDescent="0.4">
      <c r="C52" s="332">
        <v>1</v>
      </c>
      <c r="D52" s="333"/>
      <c r="E52" s="334" t="str">
        <f>'市長杯 U-12クラス_組み合わせ'!F29</f>
        <v>清原フューチャーズ</v>
      </c>
      <c r="F52" s="335"/>
      <c r="G52" s="335"/>
      <c r="H52" s="335"/>
      <c r="I52" s="335"/>
      <c r="J52" s="335"/>
      <c r="K52" s="335"/>
      <c r="L52" s="63"/>
      <c r="M52" s="64"/>
      <c r="N52" s="64"/>
      <c r="O52" s="64"/>
      <c r="P52" s="65"/>
      <c r="Q52" s="369" t="s">
        <v>269</v>
      </c>
      <c r="R52" s="370"/>
      <c r="S52" s="66">
        <f>Q38</f>
        <v>0</v>
      </c>
      <c r="T52" s="67" t="s">
        <v>216</v>
      </c>
      <c r="U52" s="68">
        <f>V38</f>
        <v>1</v>
      </c>
      <c r="V52" s="369" t="s">
        <v>269</v>
      </c>
      <c r="W52" s="370"/>
      <c r="X52" s="66">
        <f>Q46</f>
        <v>1</v>
      </c>
      <c r="Y52" s="67" t="s">
        <v>216</v>
      </c>
      <c r="Z52" s="69">
        <f>V46</f>
        <v>4</v>
      </c>
      <c r="AA52" s="332">
        <v>0</v>
      </c>
      <c r="AB52" s="333"/>
      <c r="AC52" s="336">
        <f>1-1-4</f>
        <v>-4</v>
      </c>
      <c r="AD52" s="333"/>
      <c r="AE52" s="336">
        <f>1+0</f>
        <v>1</v>
      </c>
      <c r="AF52" s="337"/>
      <c r="AG52" s="338">
        <v>3</v>
      </c>
      <c r="AH52" s="339"/>
    </row>
    <row r="53" spans="1:39" ht="22.5" customHeight="1" x14ac:dyDescent="0.4">
      <c r="C53" s="357">
        <v>2</v>
      </c>
      <c r="D53" s="358"/>
      <c r="E53" s="359" t="str">
        <f>'市長杯 U-12クラス_組み合わせ'!F31</f>
        <v>富士見SSS</v>
      </c>
      <c r="F53" s="360"/>
      <c r="G53" s="360"/>
      <c r="H53" s="360"/>
      <c r="I53" s="360"/>
      <c r="J53" s="360"/>
      <c r="K53" s="360"/>
      <c r="L53" s="365" t="s">
        <v>270</v>
      </c>
      <c r="M53" s="366"/>
      <c r="N53" s="70">
        <f>U52</f>
        <v>1</v>
      </c>
      <c r="O53" s="71" t="s">
        <v>216</v>
      </c>
      <c r="P53" s="72">
        <f>S52</f>
        <v>0</v>
      </c>
      <c r="Q53" s="73"/>
      <c r="R53" s="74"/>
      <c r="S53" s="74"/>
      <c r="T53" s="74"/>
      <c r="U53" s="75"/>
      <c r="V53" s="372" t="s">
        <v>269</v>
      </c>
      <c r="W53" s="366"/>
      <c r="X53" s="70">
        <f>Q46</f>
        <v>1</v>
      </c>
      <c r="Y53" s="71" t="s">
        <v>216</v>
      </c>
      <c r="Z53" s="76">
        <f>V46</f>
        <v>4</v>
      </c>
      <c r="AA53" s="357">
        <v>3</v>
      </c>
      <c r="AB53" s="358"/>
      <c r="AC53" s="361">
        <f>2-4</f>
        <v>-2</v>
      </c>
      <c r="AD53" s="358"/>
      <c r="AE53" s="361">
        <f>1+1</f>
        <v>2</v>
      </c>
      <c r="AF53" s="362"/>
      <c r="AG53" s="363">
        <v>2</v>
      </c>
      <c r="AH53" s="364"/>
    </row>
    <row r="54" spans="1:39" ht="22.5" customHeight="1" thickBot="1" x14ac:dyDescent="0.45">
      <c r="C54" s="349">
        <v>3</v>
      </c>
      <c r="D54" s="350"/>
      <c r="E54" s="351" t="str">
        <f>'市長杯 U-12クラス_組み合わせ'!F33</f>
        <v>SUGAO・SC</v>
      </c>
      <c r="F54" s="352"/>
      <c r="G54" s="352"/>
      <c r="H54" s="352"/>
      <c r="I54" s="352"/>
      <c r="J54" s="352"/>
      <c r="K54" s="352"/>
      <c r="L54" s="367" t="s">
        <v>270</v>
      </c>
      <c r="M54" s="368"/>
      <c r="N54" s="80">
        <f>Z52</f>
        <v>4</v>
      </c>
      <c r="O54" s="81" t="s">
        <v>216</v>
      </c>
      <c r="P54" s="82">
        <f>X52</f>
        <v>1</v>
      </c>
      <c r="Q54" s="371" t="s">
        <v>270</v>
      </c>
      <c r="R54" s="368"/>
      <c r="S54" s="80">
        <f>Z53</f>
        <v>4</v>
      </c>
      <c r="T54" s="81" t="s">
        <v>216</v>
      </c>
      <c r="U54" s="82">
        <f>X53</f>
        <v>1</v>
      </c>
      <c r="V54" s="83"/>
      <c r="W54" s="84"/>
      <c r="X54" s="84"/>
      <c r="Y54" s="84"/>
      <c r="Z54" s="85"/>
      <c r="AA54" s="349">
        <v>6</v>
      </c>
      <c r="AB54" s="350"/>
      <c r="AC54" s="353">
        <f>8-1-1</f>
        <v>6</v>
      </c>
      <c r="AD54" s="350"/>
      <c r="AE54" s="353">
        <f>4+4</f>
        <v>8</v>
      </c>
      <c r="AF54" s="354"/>
      <c r="AG54" s="355">
        <v>1</v>
      </c>
      <c r="AH54" s="356"/>
    </row>
    <row r="55" spans="1:39" ht="18.75" customHeight="1" thickBot="1" x14ac:dyDescent="0.45"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39" ht="18.75" customHeight="1" thickBot="1" x14ac:dyDescent="0.45">
      <c r="C56" s="340" t="s">
        <v>229</v>
      </c>
      <c r="D56" s="341"/>
      <c r="E56" s="341"/>
      <c r="F56" s="341"/>
      <c r="G56" s="341"/>
      <c r="H56" s="341"/>
      <c r="I56" s="341"/>
      <c r="J56" s="341"/>
      <c r="K56" s="341"/>
      <c r="L56" s="342" t="str">
        <f>E57</f>
        <v>本郷北FC</v>
      </c>
      <c r="M56" s="343"/>
      <c r="N56" s="343"/>
      <c r="O56" s="343"/>
      <c r="P56" s="344"/>
      <c r="Q56" s="345" t="str">
        <f>E58</f>
        <v>FCみらい</v>
      </c>
      <c r="R56" s="343"/>
      <c r="S56" s="343"/>
      <c r="T56" s="343"/>
      <c r="U56" s="344"/>
      <c r="V56" s="345" t="str">
        <f>E59</f>
        <v>リフレSCチェルビアット</v>
      </c>
      <c r="W56" s="343"/>
      <c r="X56" s="343"/>
      <c r="Y56" s="343"/>
      <c r="Z56" s="346"/>
      <c r="AA56" s="347" t="s">
        <v>212</v>
      </c>
      <c r="AB56" s="348"/>
      <c r="AC56" s="328" t="s">
        <v>213</v>
      </c>
      <c r="AD56" s="348"/>
      <c r="AE56" s="328" t="s">
        <v>214</v>
      </c>
      <c r="AF56" s="329"/>
      <c r="AG56" s="330" t="s">
        <v>215</v>
      </c>
      <c r="AH56" s="331"/>
    </row>
    <row r="57" spans="1:39" ht="22.5" customHeight="1" x14ac:dyDescent="0.4">
      <c r="C57" s="332">
        <v>4</v>
      </c>
      <c r="D57" s="333"/>
      <c r="E57" s="334" t="str">
        <f>'市長杯 U-12クラス_組み合わせ'!F35</f>
        <v>本郷北FC</v>
      </c>
      <c r="F57" s="335"/>
      <c r="G57" s="335"/>
      <c r="H57" s="335"/>
      <c r="I57" s="335"/>
      <c r="J57" s="335"/>
      <c r="K57" s="335"/>
      <c r="L57" s="63"/>
      <c r="M57" s="64"/>
      <c r="N57" s="64"/>
      <c r="O57" s="64"/>
      <c r="P57" s="65"/>
      <c r="Q57" s="369" t="s">
        <v>271</v>
      </c>
      <c r="R57" s="370"/>
      <c r="S57" s="66">
        <f>Q40</f>
        <v>1</v>
      </c>
      <c r="T57" s="67" t="s">
        <v>216</v>
      </c>
      <c r="U57" s="68">
        <f>V40</f>
        <v>1</v>
      </c>
      <c r="V57" s="369" t="s">
        <v>270</v>
      </c>
      <c r="W57" s="370"/>
      <c r="X57" s="66">
        <f>Q48</f>
        <v>7</v>
      </c>
      <c r="Y57" s="67" t="s">
        <v>216</v>
      </c>
      <c r="Z57" s="69">
        <f>V48</f>
        <v>1</v>
      </c>
      <c r="AA57" s="332">
        <v>4</v>
      </c>
      <c r="AB57" s="333"/>
      <c r="AC57" s="336">
        <f>8-1-1</f>
        <v>6</v>
      </c>
      <c r="AD57" s="333"/>
      <c r="AE57" s="336">
        <f>1+7</f>
        <v>8</v>
      </c>
      <c r="AF57" s="337"/>
      <c r="AG57" s="338">
        <v>1</v>
      </c>
      <c r="AH57" s="339"/>
    </row>
    <row r="58" spans="1:39" ht="22.5" customHeight="1" x14ac:dyDescent="0.4">
      <c r="C58" s="357">
        <v>5</v>
      </c>
      <c r="D58" s="358"/>
      <c r="E58" s="359" t="str">
        <f>'市長杯 U-12クラス_組み合わせ'!F37</f>
        <v>FCみらい</v>
      </c>
      <c r="F58" s="360"/>
      <c r="G58" s="360"/>
      <c r="H58" s="360"/>
      <c r="I58" s="360"/>
      <c r="J58" s="360"/>
      <c r="K58" s="360"/>
      <c r="L58" s="365" t="s">
        <v>271</v>
      </c>
      <c r="M58" s="366"/>
      <c r="N58" s="70">
        <f>U57</f>
        <v>1</v>
      </c>
      <c r="O58" s="71" t="s">
        <v>216</v>
      </c>
      <c r="P58" s="72">
        <f>S57</f>
        <v>1</v>
      </c>
      <c r="Q58" s="73"/>
      <c r="R58" s="74"/>
      <c r="S58" s="74"/>
      <c r="T58" s="74"/>
      <c r="U58" s="75"/>
      <c r="V58" s="372" t="s">
        <v>270</v>
      </c>
      <c r="W58" s="366"/>
      <c r="X58" s="70">
        <f>Q44</f>
        <v>2</v>
      </c>
      <c r="Y58" s="71" t="s">
        <v>216</v>
      </c>
      <c r="Z58" s="76">
        <f>V44</f>
        <v>1</v>
      </c>
      <c r="AA58" s="357">
        <v>4</v>
      </c>
      <c r="AB58" s="358"/>
      <c r="AC58" s="361">
        <f>3-1-1</f>
        <v>1</v>
      </c>
      <c r="AD58" s="358"/>
      <c r="AE58" s="361">
        <f>1+2</f>
        <v>3</v>
      </c>
      <c r="AF58" s="362"/>
      <c r="AG58" s="363">
        <v>2</v>
      </c>
      <c r="AH58" s="364"/>
    </row>
    <row r="59" spans="1:39" ht="22.5" customHeight="1" thickBot="1" x14ac:dyDescent="0.45">
      <c r="C59" s="349">
        <v>6</v>
      </c>
      <c r="D59" s="350"/>
      <c r="E59" s="351" t="str">
        <f>'市長杯 U-12クラス_組み合わせ'!F39</f>
        <v>リフレSCチェルビアット</v>
      </c>
      <c r="F59" s="352"/>
      <c r="G59" s="352"/>
      <c r="H59" s="352"/>
      <c r="I59" s="352"/>
      <c r="J59" s="352"/>
      <c r="K59" s="352"/>
      <c r="L59" s="367" t="s">
        <v>269</v>
      </c>
      <c r="M59" s="368"/>
      <c r="N59" s="80">
        <f>Z57</f>
        <v>1</v>
      </c>
      <c r="O59" s="81" t="s">
        <v>216</v>
      </c>
      <c r="P59" s="82">
        <f>X57</f>
        <v>7</v>
      </c>
      <c r="Q59" s="371" t="s">
        <v>269</v>
      </c>
      <c r="R59" s="368"/>
      <c r="S59" s="80">
        <f>Z58</f>
        <v>1</v>
      </c>
      <c r="T59" s="81" t="s">
        <v>216</v>
      </c>
      <c r="U59" s="82">
        <f>X58</f>
        <v>2</v>
      </c>
      <c r="V59" s="83"/>
      <c r="W59" s="84"/>
      <c r="X59" s="84"/>
      <c r="Y59" s="84"/>
      <c r="Z59" s="85"/>
      <c r="AA59" s="349">
        <v>0</v>
      </c>
      <c r="AB59" s="350"/>
      <c r="AC59" s="353">
        <f>2-7-2</f>
        <v>-7</v>
      </c>
      <c r="AD59" s="350"/>
      <c r="AE59" s="353">
        <f>1+1</f>
        <v>2</v>
      </c>
      <c r="AF59" s="354"/>
      <c r="AG59" s="355">
        <v>3</v>
      </c>
      <c r="AH59" s="356"/>
    </row>
    <row r="60" spans="1:39" ht="18.75" customHeight="1" x14ac:dyDescent="0.4">
      <c r="C60" s="48"/>
      <c r="D60" s="48"/>
      <c r="E60" s="60"/>
      <c r="F60" s="60"/>
      <c r="G60" s="60"/>
      <c r="H60" s="60"/>
      <c r="I60" s="60"/>
      <c r="J60" s="60"/>
      <c r="K60" s="60"/>
      <c r="L60" s="60"/>
      <c r="M60" s="60"/>
      <c r="N60" s="48"/>
      <c r="O60" s="48"/>
      <c r="P60" s="49"/>
      <c r="Q60" s="48"/>
      <c r="R60" s="49"/>
      <c r="S60" s="48"/>
      <c r="T60" s="48"/>
      <c r="U60" s="49"/>
      <c r="V60" s="48"/>
      <c r="W60" s="49"/>
      <c r="AC60" s="48"/>
      <c r="AD60" s="48"/>
      <c r="AE60" s="48"/>
      <c r="AF60" s="48"/>
      <c r="AG60" s="48"/>
      <c r="AH60" s="48"/>
      <c r="AI60" s="48"/>
      <c r="AJ60" s="48"/>
    </row>
    <row r="61" spans="1:39" ht="18.75" customHeight="1" x14ac:dyDescent="0.4">
      <c r="A61" s="393" t="s">
        <v>225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3"/>
    </row>
    <row r="62" spans="1:39" ht="18.75" customHeight="1" x14ac:dyDescent="0.4">
      <c r="A62" s="393"/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393"/>
      <c r="AM62" s="393"/>
    </row>
    <row r="63" spans="1:39" ht="18.75" customHeight="1" x14ac:dyDescent="0.4">
      <c r="B63" s="46" t="s">
        <v>230</v>
      </c>
      <c r="C63" s="46"/>
      <c r="D63" s="46"/>
      <c r="E63" s="46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8.75" customHeight="1" x14ac:dyDescent="0.4">
      <c r="B64" s="394" t="s">
        <v>202</v>
      </c>
      <c r="C64" s="394"/>
      <c r="D64" s="394"/>
      <c r="E64" s="394"/>
      <c r="F64" s="395" t="str">
        <f>'市長杯 U-12クラス_組み合わせ'!C42</f>
        <v>姿　川　第　一　小</v>
      </c>
      <c r="G64" s="395"/>
      <c r="H64" s="395"/>
      <c r="I64" s="395"/>
      <c r="J64" s="395"/>
      <c r="K64" s="395"/>
      <c r="L64" s="395"/>
      <c r="M64" s="395"/>
      <c r="N64" s="394" t="s">
        <v>203</v>
      </c>
      <c r="O64" s="394"/>
      <c r="P64" s="394"/>
      <c r="Q64" s="394"/>
      <c r="R64" s="395" t="str">
        <f>'市長杯 U-12クラス_組み合わせ'!F51</f>
        <v>ウエストフットコム　U12</v>
      </c>
      <c r="S64" s="395"/>
      <c r="T64" s="395"/>
      <c r="U64" s="395"/>
      <c r="V64" s="395"/>
      <c r="W64" s="395"/>
      <c r="X64" s="395"/>
      <c r="Y64" s="395"/>
      <c r="Z64" s="394" t="s">
        <v>204</v>
      </c>
      <c r="AA64" s="394"/>
      <c r="AB64" s="394"/>
      <c r="AC64" s="394"/>
      <c r="AD64" s="396">
        <v>44374</v>
      </c>
      <c r="AE64" s="397"/>
      <c r="AF64" s="397"/>
      <c r="AG64" s="397"/>
      <c r="AH64" s="397"/>
      <c r="AI64" s="397"/>
      <c r="AJ64" s="397"/>
      <c r="AK64" s="398">
        <f>AD64</f>
        <v>44374</v>
      </c>
      <c r="AL64" s="399"/>
    </row>
    <row r="65" spans="1:39" ht="18.75" customHeight="1" x14ac:dyDescent="0.4">
      <c r="T65" s="47"/>
    </row>
    <row r="66" spans="1:39" ht="18.75" customHeight="1" thickBot="1" x14ac:dyDescent="0.45">
      <c r="A66" s="45" t="s">
        <v>238</v>
      </c>
    </row>
    <row r="67" spans="1:39" ht="18.75" customHeight="1" thickBot="1" x14ac:dyDescent="0.45">
      <c r="A67" s="410"/>
      <c r="B67" s="400"/>
      <c r="C67" s="411" t="s">
        <v>205</v>
      </c>
      <c r="D67" s="411"/>
      <c r="E67" s="411"/>
      <c r="F67" s="400" t="s">
        <v>206</v>
      </c>
      <c r="G67" s="400"/>
      <c r="H67" s="400"/>
      <c r="I67" s="411" t="s">
        <v>207</v>
      </c>
      <c r="J67" s="411"/>
      <c r="K67" s="411"/>
      <c r="L67" s="411"/>
      <c r="M67" s="411"/>
      <c r="N67" s="411"/>
      <c r="O67" s="411"/>
      <c r="P67" s="411"/>
      <c r="Q67" s="411" t="s">
        <v>208</v>
      </c>
      <c r="R67" s="411"/>
      <c r="S67" s="411"/>
      <c r="T67" s="411"/>
      <c r="U67" s="411"/>
      <c r="V67" s="411"/>
      <c r="W67" s="411"/>
      <c r="X67" s="411" t="s">
        <v>207</v>
      </c>
      <c r="Y67" s="411"/>
      <c r="Z67" s="411"/>
      <c r="AA67" s="411"/>
      <c r="AB67" s="411"/>
      <c r="AC67" s="411"/>
      <c r="AD67" s="411"/>
      <c r="AE67" s="411"/>
      <c r="AF67" s="400" t="s">
        <v>206</v>
      </c>
      <c r="AG67" s="400"/>
      <c r="AH67" s="400"/>
      <c r="AI67" s="400" t="s">
        <v>209</v>
      </c>
      <c r="AJ67" s="400"/>
      <c r="AK67" s="400"/>
      <c r="AL67" s="400"/>
      <c r="AM67" s="401"/>
    </row>
    <row r="68" spans="1:39" ht="18.75" customHeight="1" x14ac:dyDescent="0.4">
      <c r="A68" s="402">
        <v>1</v>
      </c>
      <c r="B68" s="403"/>
      <c r="C68" s="404">
        <v>0.35416666666666669</v>
      </c>
      <c r="D68" s="404"/>
      <c r="E68" s="404"/>
      <c r="F68" s="405"/>
      <c r="G68" s="405"/>
      <c r="H68" s="405"/>
      <c r="I68" s="406" t="str">
        <f>E82</f>
        <v>国本JSC</v>
      </c>
      <c r="J68" s="407"/>
      <c r="K68" s="407"/>
      <c r="L68" s="407"/>
      <c r="M68" s="407"/>
      <c r="N68" s="407"/>
      <c r="O68" s="407"/>
      <c r="P68" s="407"/>
      <c r="Q68" s="408">
        <f>IF(OR(S68="",S69=""),"",S68+S69)</f>
        <v>0</v>
      </c>
      <c r="R68" s="409"/>
      <c r="S68" s="52">
        <v>0</v>
      </c>
      <c r="T68" s="53" t="s">
        <v>210</v>
      </c>
      <c r="U68" s="52">
        <v>0</v>
      </c>
      <c r="V68" s="408">
        <f>IF(OR(U68="",U69=""),"",U68+U69)</f>
        <v>0</v>
      </c>
      <c r="W68" s="408"/>
      <c r="X68" s="406" t="str">
        <f>E83</f>
        <v>FCアリーバ　V</v>
      </c>
      <c r="Y68" s="407"/>
      <c r="Z68" s="407"/>
      <c r="AA68" s="407"/>
      <c r="AB68" s="407"/>
      <c r="AC68" s="407"/>
      <c r="AD68" s="407"/>
      <c r="AE68" s="407"/>
      <c r="AF68" s="405"/>
      <c r="AG68" s="405"/>
      <c r="AH68" s="405"/>
      <c r="AI68" s="408" t="s">
        <v>240</v>
      </c>
      <c r="AJ68" s="408"/>
      <c r="AK68" s="408"/>
      <c r="AL68" s="408"/>
      <c r="AM68" s="412"/>
    </row>
    <row r="69" spans="1:39" ht="18.75" customHeight="1" x14ac:dyDescent="0.4">
      <c r="A69" s="375"/>
      <c r="B69" s="376"/>
      <c r="C69" s="377"/>
      <c r="D69" s="377"/>
      <c r="E69" s="377"/>
      <c r="F69" s="378"/>
      <c r="G69" s="378"/>
      <c r="H69" s="378"/>
      <c r="I69" s="381"/>
      <c r="J69" s="381"/>
      <c r="K69" s="381"/>
      <c r="L69" s="381"/>
      <c r="M69" s="381"/>
      <c r="N69" s="381"/>
      <c r="O69" s="381"/>
      <c r="P69" s="381"/>
      <c r="Q69" s="383"/>
      <c r="R69" s="383"/>
      <c r="S69" s="54">
        <v>0</v>
      </c>
      <c r="T69" s="55" t="s">
        <v>210</v>
      </c>
      <c r="U69" s="54">
        <v>0</v>
      </c>
      <c r="V69" s="382"/>
      <c r="W69" s="382"/>
      <c r="X69" s="381"/>
      <c r="Y69" s="381"/>
      <c r="Z69" s="381"/>
      <c r="AA69" s="381"/>
      <c r="AB69" s="381"/>
      <c r="AC69" s="381"/>
      <c r="AD69" s="381"/>
      <c r="AE69" s="381"/>
      <c r="AF69" s="378"/>
      <c r="AG69" s="378"/>
      <c r="AH69" s="378"/>
      <c r="AI69" s="382"/>
      <c r="AJ69" s="382"/>
      <c r="AK69" s="382"/>
      <c r="AL69" s="382"/>
      <c r="AM69" s="384"/>
    </row>
    <row r="70" spans="1:39" ht="18.75" customHeight="1" x14ac:dyDescent="0.4">
      <c r="A70" s="373">
        <v>2</v>
      </c>
      <c r="B70" s="374"/>
      <c r="C70" s="377">
        <f>C68+"0:50"</f>
        <v>0.3888888888888889</v>
      </c>
      <c r="D70" s="377">
        <v>0.4375</v>
      </c>
      <c r="E70" s="377"/>
      <c r="F70" s="378"/>
      <c r="G70" s="378"/>
      <c r="H70" s="378"/>
      <c r="I70" s="379" t="str">
        <f>E87</f>
        <v>ウエストフットコム　U12</v>
      </c>
      <c r="J70" s="380"/>
      <c r="K70" s="380"/>
      <c r="L70" s="380"/>
      <c r="M70" s="380"/>
      <c r="N70" s="380"/>
      <c r="O70" s="380"/>
      <c r="P70" s="380"/>
      <c r="Q70" s="382">
        <f t="shared" ref="Q70" si="20">IF(OR(S70="",S71=""),"",S70+S71)</f>
        <v>2</v>
      </c>
      <c r="R70" s="383"/>
      <c r="S70" s="56">
        <v>2</v>
      </c>
      <c r="T70" s="57" t="s">
        <v>210</v>
      </c>
      <c r="U70" s="56">
        <v>0</v>
      </c>
      <c r="V70" s="382">
        <f t="shared" ref="V70" si="21">IF(OR(U70="",U71=""),"",U70+U71)</f>
        <v>0</v>
      </c>
      <c r="W70" s="382"/>
      <c r="X70" s="379" t="str">
        <f>E88</f>
        <v>石井FC</v>
      </c>
      <c r="Y70" s="380"/>
      <c r="Z70" s="380"/>
      <c r="AA70" s="380"/>
      <c r="AB70" s="380"/>
      <c r="AC70" s="380"/>
      <c r="AD70" s="380"/>
      <c r="AE70" s="380"/>
      <c r="AF70" s="378"/>
      <c r="AG70" s="378"/>
      <c r="AH70" s="378"/>
      <c r="AI70" s="382" t="s">
        <v>241</v>
      </c>
      <c r="AJ70" s="382"/>
      <c r="AK70" s="382"/>
      <c r="AL70" s="382"/>
      <c r="AM70" s="384"/>
    </row>
    <row r="71" spans="1:39" ht="18.75" customHeight="1" x14ac:dyDescent="0.4">
      <c r="A71" s="375"/>
      <c r="B71" s="376"/>
      <c r="C71" s="377"/>
      <c r="D71" s="377"/>
      <c r="E71" s="377"/>
      <c r="F71" s="378"/>
      <c r="G71" s="378"/>
      <c r="H71" s="378"/>
      <c r="I71" s="381"/>
      <c r="J71" s="381"/>
      <c r="K71" s="381"/>
      <c r="L71" s="381"/>
      <c r="M71" s="381"/>
      <c r="N71" s="381"/>
      <c r="O71" s="381"/>
      <c r="P71" s="381"/>
      <c r="Q71" s="383"/>
      <c r="R71" s="383"/>
      <c r="S71" s="54">
        <v>0</v>
      </c>
      <c r="T71" s="55" t="s">
        <v>210</v>
      </c>
      <c r="U71" s="54">
        <v>0</v>
      </c>
      <c r="V71" s="382"/>
      <c r="W71" s="382"/>
      <c r="X71" s="381"/>
      <c r="Y71" s="381"/>
      <c r="Z71" s="381"/>
      <c r="AA71" s="381"/>
      <c r="AB71" s="381"/>
      <c r="AC71" s="381"/>
      <c r="AD71" s="381"/>
      <c r="AE71" s="381"/>
      <c r="AF71" s="378"/>
      <c r="AG71" s="378"/>
      <c r="AH71" s="378"/>
      <c r="AI71" s="382"/>
      <c r="AJ71" s="382"/>
      <c r="AK71" s="382"/>
      <c r="AL71" s="382"/>
      <c r="AM71" s="384"/>
    </row>
    <row r="72" spans="1:39" ht="18.75" customHeight="1" x14ac:dyDescent="0.4">
      <c r="A72" s="373">
        <v>3</v>
      </c>
      <c r="B72" s="374"/>
      <c r="C72" s="377">
        <f>C70+"0:50"</f>
        <v>0.4236111111111111</v>
      </c>
      <c r="D72" s="377">
        <v>0.47916666666666702</v>
      </c>
      <c r="E72" s="377"/>
      <c r="F72" s="378"/>
      <c r="G72" s="378"/>
      <c r="H72" s="378"/>
      <c r="I72" s="379" t="str">
        <f>E83</f>
        <v>FCアリーバ　V</v>
      </c>
      <c r="J72" s="380"/>
      <c r="K72" s="380"/>
      <c r="L72" s="380"/>
      <c r="M72" s="380"/>
      <c r="N72" s="380"/>
      <c r="O72" s="380"/>
      <c r="P72" s="380"/>
      <c r="Q72" s="382">
        <v>5</v>
      </c>
      <c r="R72" s="383"/>
      <c r="S72" s="56"/>
      <c r="T72" s="57" t="s">
        <v>210</v>
      </c>
      <c r="U72" s="56"/>
      <c r="V72" s="382">
        <v>0</v>
      </c>
      <c r="W72" s="382"/>
      <c r="X72" s="379" t="str">
        <f>E84</f>
        <v>FCアネーロ・U-12</v>
      </c>
      <c r="Y72" s="380"/>
      <c r="Z72" s="380"/>
      <c r="AA72" s="380"/>
      <c r="AB72" s="380"/>
      <c r="AC72" s="380"/>
      <c r="AD72" s="380"/>
      <c r="AE72" s="380"/>
      <c r="AF72" s="378"/>
      <c r="AG72" s="378"/>
      <c r="AH72" s="378"/>
      <c r="AI72" s="382" t="s">
        <v>242</v>
      </c>
      <c r="AJ72" s="382"/>
      <c r="AK72" s="382"/>
      <c r="AL72" s="382"/>
      <c r="AM72" s="384"/>
    </row>
    <row r="73" spans="1:39" ht="18.75" customHeight="1" x14ac:dyDescent="0.4">
      <c r="A73" s="375"/>
      <c r="B73" s="376"/>
      <c r="C73" s="377"/>
      <c r="D73" s="377"/>
      <c r="E73" s="377"/>
      <c r="F73" s="378"/>
      <c r="G73" s="378"/>
      <c r="H73" s="378"/>
      <c r="I73" s="381"/>
      <c r="J73" s="381"/>
      <c r="K73" s="381"/>
      <c r="L73" s="381"/>
      <c r="M73" s="381"/>
      <c r="N73" s="381"/>
      <c r="O73" s="381"/>
      <c r="P73" s="381"/>
      <c r="Q73" s="383"/>
      <c r="R73" s="383"/>
      <c r="S73" s="54"/>
      <c r="T73" s="55" t="s">
        <v>210</v>
      </c>
      <c r="U73" s="54"/>
      <c r="V73" s="382"/>
      <c r="W73" s="382"/>
      <c r="X73" s="381"/>
      <c r="Y73" s="381"/>
      <c r="Z73" s="381"/>
      <c r="AA73" s="381"/>
      <c r="AB73" s="381"/>
      <c r="AC73" s="381"/>
      <c r="AD73" s="381"/>
      <c r="AE73" s="381"/>
      <c r="AF73" s="378"/>
      <c r="AG73" s="378"/>
      <c r="AH73" s="378"/>
      <c r="AI73" s="382"/>
      <c r="AJ73" s="382"/>
      <c r="AK73" s="382"/>
      <c r="AL73" s="382"/>
      <c r="AM73" s="384"/>
    </row>
    <row r="74" spans="1:39" ht="18.75" customHeight="1" x14ac:dyDescent="0.4">
      <c r="A74" s="373">
        <v>4</v>
      </c>
      <c r="B74" s="374"/>
      <c r="C74" s="377">
        <f>C72+"0:50"</f>
        <v>0.45833333333333331</v>
      </c>
      <c r="D74" s="377">
        <v>0.52083333333333304</v>
      </c>
      <c r="E74" s="377"/>
      <c r="F74" s="378"/>
      <c r="G74" s="378"/>
      <c r="H74" s="378"/>
      <c r="I74" s="379" t="str">
        <f>E88</f>
        <v>石井FC</v>
      </c>
      <c r="J74" s="380"/>
      <c r="K74" s="380"/>
      <c r="L74" s="380"/>
      <c r="M74" s="380"/>
      <c r="N74" s="380"/>
      <c r="O74" s="380"/>
      <c r="P74" s="380"/>
      <c r="Q74" s="382">
        <f t="shared" ref="Q74" si="22">IF(OR(S74="",S75=""),"",S74+S75)</f>
        <v>1</v>
      </c>
      <c r="R74" s="383"/>
      <c r="S74" s="56">
        <v>1</v>
      </c>
      <c r="T74" s="57" t="s">
        <v>210</v>
      </c>
      <c r="U74" s="56">
        <v>0</v>
      </c>
      <c r="V74" s="382">
        <f t="shared" ref="V74" si="23">IF(OR(U74="",U75=""),"",U74+U75)</f>
        <v>1</v>
      </c>
      <c r="W74" s="382"/>
      <c r="X74" s="379" t="str">
        <f>E89</f>
        <v>岡西FC12</v>
      </c>
      <c r="Y74" s="380"/>
      <c r="Z74" s="380"/>
      <c r="AA74" s="380"/>
      <c r="AB74" s="380"/>
      <c r="AC74" s="380"/>
      <c r="AD74" s="380"/>
      <c r="AE74" s="380"/>
      <c r="AF74" s="378"/>
      <c r="AG74" s="378"/>
      <c r="AH74" s="378"/>
      <c r="AI74" s="382" t="s">
        <v>243</v>
      </c>
      <c r="AJ74" s="382"/>
      <c r="AK74" s="382"/>
      <c r="AL74" s="382"/>
      <c r="AM74" s="384"/>
    </row>
    <row r="75" spans="1:39" ht="18.75" customHeight="1" x14ac:dyDescent="0.4">
      <c r="A75" s="375"/>
      <c r="B75" s="376"/>
      <c r="C75" s="377"/>
      <c r="D75" s="377"/>
      <c r="E75" s="377"/>
      <c r="F75" s="378"/>
      <c r="G75" s="378"/>
      <c r="H75" s="378"/>
      <c r="I75" s="381"/>
      <c r="J75" s="381"/>
      <c r="K75" s="381"/>
      <c r="L75" s="381"/>
      <c r="M75" s="381"/>
      <c r="N75" s="381"/>
      <c r="O75" s="381"/>
      <c r="P75" s="381"/>
      <c r="Q75" s="383"/>
      <c r="R75" s="383"/>
      <c r="S75" s="54">
        <v>0</v>
      </c>
      <c r="T75" s="55" t="s">
        <v>210</v>
      </c>
      <c r="U75" s="54">
        <v>1</v>
      </c>
      <c r="V75" s="382"/>
      <c r="W75" s="382"/>
      <c r="X75" s="381"/>
      <c r="Y75" s="381"/>
      <c r="Z75" s="381"/>
      <c r="AA75" s="381"/>
      <c r="AB75" s="381"/>
      <c r="AC75" s="381"/>
      <c r="AD75" s="381"/>
      <c r="AE75" s="381"/>
      <c r="AF75" s="378"/>
      <c r="AG75" s="378"/>
      <c r="AH75" s="378"/>
      <c r="AI75" s="382"/>
      <c r="AJ75" s="382"/>
      <c r="AK75" s="382"/>
      <c r="AL75" s="382"/>
      <c r="AM75" s="384"/>
    </row>
    <row r="76" spans="1:39" ht="18.75" customHeight="1" x14ac:dyDescent="0.4">
      <c r="A76" s="373">
        <v>5</v>
      </c>
      <c r="B76" s="374"/>
      <c r="C76" s="377">
        <f>C74+"0:50"</f>
        <v>0.49305555555555552</v>
      </c>
      <c r="D76" s="377">
        <v>0.5625</v>
      </c>
      <c r="E76" s="377"/>
      <c r="F76" s="378"/>
      <c r="G76" s="378"/>
      <c r="H76" s="378"/>
      <c r="I76" s="379" t="str">
        <f>E82</f>
        <v>国本JSC</v>
      </c>
      <c r="J76" s="380"/>
      <c r="K76" s="380"/>
      <c r="L76" s="380"/>
      <c r="M76" s="380"/>
      <c r="N76" s="380"/>
      <c r="O76" s="380"/>
      <c r="P76" s="380"/>
      <c r="Q76" s="382">
        <v>5</v>
      </c>
      <c r="R76" s="383"/>
      <c r="S76" s="56"/>
      <c r="T76" s="57" t="s">
        <v>210</v>
      </c>
      <c r="U76" s="56"/>
      <c r="V76" s="382">
        <v>0</v>
      </c>
      <c r="W76" s="382"/>
      <c r="X76" s="379" t="str">
        <f>E84</f>
        <v>FCアネーロ・U-12</v>
      </c>
      <c r="Y76" s="380"/>
      <c r="Z76" s="380"/>
      <c r="AA76" s="380"/>
      <c r="AB76" s="380"/>
      <c r="AC76" s="380"/>
      <c r="AD76" s="380"/>
      <c r="AE76" s="380"/>
      <c r="AF76" s="378"/>
      <c r="AG76" s="378"/>
      <c r="AH76" s="378"/>
      <c r="AI76" s="382" t="s">
        <v>244</v>
      </c>
      <c r="AJ76" s="382"/>
      <c r="AK76" s="382"/>
      <c r="AL76" s="382"/>
      <c r="AM76" s="384"/>
    </row>
    <row r="77" spans="1:39" ht="18.75" customHeight="1" x14ac:dyDescent="0.4">
      <c r="A77" s="375"/>
      <c r="B77" s="376"/>
      <c r="C77" s="377"/>
      <c r="D77" s="377"/>
      <c r="E77" s="377"/>
      <c r="F77" s="378"/>
      <c r="G77" s="378"/>
      <c r="H77" s="378"/>
      <c r="I77" s="381"/>
      <c r="J77" s="381"/>
      <c r="K77" s="381"/>
      <c r="L77" s="381"/>
      <c r="M77" s="381"/>
      <c r="N77" s="381"/>
      <c r="O77" s="381"/>
      <c r="P77" s="381"/>
      <c r="Q77" s="383"/>
      <c r="R77" s="383"/>
      <c r="S77" s="54"/>
      <c r="T77" s="55" t="s">
        <v>210</v>
      </c>
      <c r="U77" s="54"/>
      <c r="V77" s="382"/>
      <c r="W77" s="382"/>
      <c r="X77" s="381"/>
      <c r="Y77" s="381"/>
      <c r="Z77" s="381"/>
      <c r="AA77" s="381"/>
      <c r="AB77" s="381"/>
      <c r="AC77" s="381"/>
      <c r="AD77" s="381"/>
      <c r="AE77" s="381"/>
      <c r="AF77" s="378"/>
      <c r="AG77" s="378"/>
      <c r="AH77" s="378"/>
      <c r="AI77" s="382"/>
      <c r="AJ77" s="382"/>
      <c r="AK77" s="382"/>
      <c r="AL77" s="382"/>
      <c r="AM77" s="384"/>
    </row>
    <row r="78" spans="1:39" ht="18.75" customHeight="1" x14ac:dyDescent="0.4">
      <c r="A78" s="373">
        <v>6</v>
      </c>
      <c r="B78" s="374"/>
      <c r="C78" s="377">
        <f>C76+"0:50"</f>
        <v>0.52777777777777779</v>
      </c>
      <c r="D78" s="377">
        <v>0.60416666666666696</v>
      </c>
      <c r="E78" s="377"/>
      <c r="F78" s="378"/>
      <c r="G78" s="378"/>
      <c r="H78" s="378"/>
      <c r="I78" s="379" t="str">
        <f>E87</f>
        <v>ウエストフットコム　U12</v>
      </c>
      <c r="J78" s="380"/>
      <c r="K78" s="380"/>
      <c r="L78" s="380"/>
      <c r="M78" s="380"/>
      <c r="N78" s="380"/>
      <c r="O78" s="380"/>
      <c r="P78" s="380"/>
      <c r="Q78" s="382">
        <f t="shared" ref="Q78" si="24">IF(OR(S78="",S79=""),"",S78+S79)</f>
        <v>2</v>
      </c>
      <c r="R78" s="383"/>
      <c r="S78" s="56">
        <v>2</v>
      </c>
      <c r="T78" s="57" t="s">
        <v>210</v>
      </c>
      <c r="U78" s="56">
        <v>0</v>
      </c>
      <c r="V78" s="382">
        <f t="shared" ref="V78" si="25">IF(OR(U78="",U79=""),"",U78+U79)</f>
        <v>0</v>
      </c>
      <c r="W78" s="382"/>
      <c r="X78" s="379" t="str">
        <f>E89</f>
        <v>岡西FC12</v>
      </c>
      <c r="Y78" s="380"/>
      <c r="Z78" s="380"/>
      <c r="AA78" s="380"/>
      <c r="AB78" s="380"/>
      <c r="AC78" s="380"/>
      <c r="AD78" s="380"/>
      <c r="AE78" s="380"/>
      <c r="AF78" s="378"/>
      <c r="AG78" s="378"/>
      <c r="AH78" s="378"/>
      <c r="AI78" s="382" t="s">
        <v>245</v>
      </c>
      <c r="AJ78" s="382"/>
      <c r="AK78" s="382"/>
      <c r="AL78" s="382"/>
      <c r="AM78" s="384"/>
    </row>
    <row r="79" spans="1:39" ht="18.75" customHeight="1" thickBot="1" x14ac:dyDescent="0.45">
      <c r="A79" s="385"/>
      <c r="B79" s="386"/>
      <c r="C79" s="387"/>
      <c r="D79" s="387"/>
      <c r="E79" s="387"/>
      <c r="F79" s="388"/>
      <c r="G79" s="388"/>
      <c r="H79" s="388"/>
      <c r="I79" s="389"/>
      <c r="J79" s="389"/>
      <c r="K79" s="389"/>
      <c r="L79" s="389"/>
      <c r="M79" s="389"/>
      <c r="N79" s="389"/>
      <c r="O79" s="389"/>
      <c r="P79" s="389"/>
      <c r="Q79" s="390"/>
      <c r="R79" s="390"/>
      <c r="S79" s="58">
        <v>0</v>
      </c>
      <c r="T79" s="59" t="s">
        <v>210</v>
      </c>
      <c r="U79" s="58">
        <v>0</v>
      </c>
      <c r="V79" s="391"/>
      <c r="W79" s="391"/>
      <c r="X79" s="389"/>
      <c r="Y79" s="389"/>
      <c r="Z79" s="389"/>
      <c r="AA79" s="389"/>
      <c r="AB79" s="389"/>
      <c r="AC79" s="389"/>
      <c r="AD79" s="389"/>
      <c r="AE79" s="389"/>
      <c r="AF79" s="388"/>
      <c r="AG79" s="388"/>
      <c r="AH79" s="388"/>
      <c r="AI79" s="391"/>
      <c r="AJ79" s="391"/>
      <c r="AK79" s="391"/>
      <c r="AL79" s="391"/>
      <c r="AM79" s="392"/>
    </row>
    <row r="80" spans="1:39" ht="18.75" customHeight="1" thickBot="1" x14ac:dyDescent="0.45">
      <c r="AI80" s="48"/>
      <c r="AJ80" s="48"/>
      <c r="AK80" s="48"/>
      <c r="AL80" s="48"/>
      <c r="AM80" s="48"/>
    </row>
    <row r="81" spans="1:39" ht="18.75" customHeight="1" thickBot="1" x14ac:dyDescent="0.45">
      <c r="C81" s="340" t="s">
        <v>218</v>
      </c>
      <c r="D81" s="341"/>
      <c r="E81" s="341"/>
      <c r="F81" s="341"/>
      <c r="G81" s="341"/>
      <c r="H81" s="341"/>
      <c r="I81" s="341"/>
      <c r="J81" s="341"/>
      <c r="K81" s="341"/>
      <c r="L81" s="342" t="str">
        <f>E82</f>
        <v>国本JSC</v>
      </c>
      <c r="M81" s="343"/>
      <c r="N81" s="343"/>
      <c r="O81" s="343"/>
      <c r="P81" s="344"/>
      <c r="Q81" s="345" t="str">
        <f>E83</f>
        <v>FCアリーバ　V</v>
      </c>
      <c r="R81" s="343"/>
      <c r="S81" s="343"/>
      <c r="T81" s="343"/>
      <c r="U81" s="344"/>
      <c r="V81" s="345" t="str">
        <f>E84</f>
        <v>FCアネーロ・U-12</v>
      </c>
      <c r="W81" s="343"/>
      <c r="X81" s="343"/>
      <c r="Y81" s="343"/>
      <c r="Z81" s="346"/>
      <c r="AA81" s="347" t="s">
        <v>212</v>
      </c>
      <c r="AB81" s="348"/>
      <c r="AC81" s="328" t="s">
        <v>213</v>
      </c>
      <c r="AD81" s="348"/>
      <c r="AE81" s="328" t="s">
        <v>214</v>
      </c>
      <c r="AF81" s="329"/>
      <c r="AG81" s="330" t="s">
        <v>215</v>
      </c>
      <c r="AH81" s="331"/>
      <c r="AI81" s="48"/>
      <c r="AJ81" s="48"/>
      <c r="AK81" s="48"/>
      <c r="AL81" s="48"/>
      <c r="AM81" s="48"/>
    </row>
    <row r="82" spans="1:39" ht="22.5" customHeight="1" x14ac:dyDescent="0.4">
      <c r="C82" s="332">
        <v>1</v>
      </c>
      <c r="D82" s="333"/>
      <c r="E82" s="334" t="str">
        <f>'市長杯 U-12クラス_組み合わせ'!F45</f>
        <v>国本JSC</v>
      </c>
      <c r="F82" s="335"/>
      <c r="G82" s="335"/>
      <c r="H82" s="335"/>
      <c r="I82" s="335"/>
      <c r="J82" s="335"/>
      <c r="K82" s="335"/>
      <c r="L82" s="63"/>
      <c r="M82" s="64"/>
      <c r="N82" s="64"/>
      <c r="O82" s="64"/>
      <c r="P82" s="65"/>
      <c r="Q82" s="369" t="s">
        <v>271</v>
      </c>
      <c r="R82" s="370"/>
      <c r="S82" s="66">
        <f>Q68</f>
        <v>0</v>
      </c>
      <c r="T82" s="67" t="s">
        <v>216</v>
      </c>
      <c r="U82" s="68">
        <f>V68</f>
        <v>0</v>
      </c>
      <c r="V82" s="369" t="s">
        <v>270</v>
      </c>
      <c r="W82" s="370"/>
      <c r="X82" s="66">
        <f>Q76</f>
        <v>5</v>
      </c>
      <c r="Y82" s="67" t="s">
        <v>216</v>
      </c>
      <c r="Z82" s="69">
        <f>V76</f>
        <v>0</v>
      </c>
      <c r="AA82" s="332">
        <v>4</v>
      </c>
      <c r="AB82" s="333"/>
      <c r="AC82" s="336">
        <f>5-0</f>
        <v>5</v>
      </c>
      <c r="AD82" s="333"/>
      <c r="AE82" s="336">
        <f>0+5</f>
        <v>5</v>
      </c>
      <c r="AF82" s="337"/>
      <c r="AG82" s="338">
        <v>1</v>
      </c>
      <c r="AH82" s="339"/>
      <c r="AI82" s="48"/>
      <c r="AJ82" s="48"/>
      <c r="AK82" s="413" t="s">
        <v>274</v>
      </c>
      <c r="AL82" s="413"/>
      <c r="AM82" s="48"/>
    </row>
    <row r="83" spans="1:39" ht="22.5" customHeight="1" x14ac:dyDescent="0.4">
      <c r="C83" s="357">
        <v>2</v>
      </c>
      <c r="D83" s="358"/>
      <c r="E83" s="359" t="str">
        <f>'市長杯 U-12クラス_組み合わせ'!F47</f>
        <v>FCアリーバ　V</v>
      </c>
      <c r="F83" s="360"/>
      <c r="G83" s="360"/>
      <c r="H83" s="360"/>
      <c r="I83" s="360"/>
      <c r="J83" s="360"/>
      <c r="K83" s="360"/>
      <c r="L83" s="365" t="s">
        <v>271</v>
      </c>
      <c r="M83" s="366"/>
      <c r="N83" s="70">
        <f>U82</f>
        <v>0</v>
      </c>
      <c r="O83" s="71" t="s">
        <v>216</v>
      </c>
      <c r="P83" s="72">
        <f>S82</f>
        <v>0</v>
      </c>
      <c r="Q83" s="73"/>
      <c r="R83" s="74"/>
      <c r="S83" s="74"/>
      <c r="T83" s="74"/>
      <c r="U83" s="75"/>
      <c r="V83" s="372" t="s">
        <v>270</v>
      </c>
      <c r="W83" s="366"/>
      <c r="X83" s="70">
        <f>Q72</f>
        <v>5</v>
      </c>
      <c r="Y83" s="71" t="s">
        <v>216</v>
      </c>
      <c r="Z83" s="76">
        <f>V72</f>
        <v>0</v>
      </c>
      <c r="AA83" s="357">
        <v>4</v>
      </c>
      <c r="AB83" s="358"/>
      <c r="AC83" s="361">
        <f>5-0</f>
        <v>5</v>
      </c>
      <c r="AD83" s="358"/>
      <c r="AE83" s="361">
        <f>0+5</f>
        <v>5</v>
      </c>
      <c r="AF83" s="362"/>
      <c r="AG83" s="363">
        <v>2</v>
      </c>
      <c r="AH83" s="364"/>
      <c r="AI83" s="48"/>
      <c r="AJ83" s="48" t="s">
        <v>272</v>
      </c>
      <c r="AK83" s="48">
        <v>2</v>
      </c>
      <c r="AL83" s="48">
        <v>1</v>
      </c>
      <c r="AM83" s="48" t="s">
        <v>273</v>
      </c>
    </row>
    <row r="84" spans="1:39" ht="22.5" customHeight="1" thickBot="1" x14ac:dyDescent="0.45">
      <c r="C84" s="349">
        <v>3</v>
      </c>
      <c r="D84" s="350"/>
      <c r="E84" s="351" t="str">
        <f>'市長杯 U-12クラス_組み合わせ'!F49</f>
        <v>FCアネーロ・U-12</v>
      </c>
      <c r="F84" s="352"/>
      <c r="G84" s="352"/>
      <c r="H84" s="352"/>
      <c r="I84" s="352"/>
      <c r="J84" s="352"/>
      <c r="K84" s="352"/>
      <c r="L84" s="367" t="s">
        <v>269</v>
      </c>
      <c r="M84" s="368"/>
      <c r="N84" s="80">
        <f>Z82</f>
        <v>0</v>
      </c>
      <c r="O84" s="81" t="s">
        <v>216</v>
      </c>
      <c r="P84" s="82">
        <f>X82</f>
        <v>5</v>
      </c>
      <c r="Q84" s="371" t="s">
        <v>269</v>
      </c>
      <c r="R84" s="368"/>
      <c r="S84" s="80">
        <f>Z83</f>
        <v>0</v>
      </c>
      <c r="T84" s="81" t="s">
        <v>216</v>
      </c>
      <c r="U84" s="82">
        <f>X83</f>
        <v>5</v>
      </c>
      <c r="V84" s="83"/>
      <c r="W84" s="84"/>
      <c r="X84" s="84"/>
      <c r="Y84" s="84"/>
      <c r="Z84" s="85"/>
      <c r="AA84" s="349">
        <v>0</v>
      </c>
      <c r="AB84" s="350"/>
      <c r="AC84" s="353">
        <f>0-5-5</f>
        <v>-10</v>
      </c>
      <c r="AD84" s="350"/>
      <c r="AE84" s="353">
        <f>0+0</f>
        <v>0</v>
      </c>
      <c r="AF84" s="354"/>
      <c r="AG84" s="355">
        <v>3</v>
      </c>
      <c r="AH84" s="356"/>
      <c r="AI84" s="48"/>
      <c r="AJ84" s="48"/>
      <c r="AK84" s="48"/>
      <c r="AL84" s="48"/>
      <c r="AM84" s="48"/>
    </row>
    <row r="85" spans="1:39" ht="18.75" customHeight="1" thickBot="1" x14ac:dyDescent="0.45"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I85" s="48"/>
      <c r="AJ85" s="48"/>
      <c r="AK85" s="48"/>
      <c r="AL85" s="48"/>
      <c r="AM85" s="48"/>
    </row>
    <row r="86" spans="1:39" ht="18.75" customHeight="1" thickBot="1" x14ac:dyDescent="0.45">
      <c r="C86" s="340" t="s">
        <v>231</v>
      </c>
      <c r="D86" s="341"/>
      <c r="E86" s="341"/>
      <c r="F86" s="341"/>
      <c r="G86" s="341"/>
      <c r="H86" s="341"/>
      <c r="I86" s="341"/>
      <c r="J86" s="341"/>
      <c r="K86" s="341"/>
      <c r="L86" s="342" t="str">
        <f>E87</f>
        <v>ウエストフットコム　U12</v>
      </c>
      <c r="M86" s="343"/>
      <c r="N86" s="343"/>
      <c r="O86" s="343"/>
      <c r="P86" s="344"/>
      <c r="Q86" s="345" t="str">
        <f>E88</f>
        <v>石井FC</v>
      </c>
      <c r="R86" s="343"/>
      <c r="S86" s="343"/>
      <c r="T86" s="343"/>
      <c r="U86" s="344"/>
      <c r="V86" s="345" t="str">
        <f>E89</f>
        <v>岡西FC12</v>
      </c>
      <c r="W86" s="343"/>
      <c r="X86" s="343"/>
      <c r="Y86" s="343"/>
      <c r="Z86" s="346"/>
      <c r="AA86" s="347" t="s">
        <v>212</v>
      </c>
      <c r="AB86" s="348"/>
      <c r="AC86" s="328" t="s">
        <v>213</v>
      </c>
      <c r="AD86" s="348"/>
      <c r="AE86" s="328" t="s">
        <v>214</v>
      </c>
      <c r="AF86" s="329"/>
      <c r="AG86" s="330" t="s">
        <v>215</v>
      </c>
      <c r="AH86" s="331"/>
      <c r="AI86" s="48"/>
      <c r="AJ86" s="48"/>
      <c r="AK86" s="48"/>
      <c r="AL86" s="48"/>
      <c r="AM86" s="48"/>
    </row>
    <row r="87" spans="1:39" ht="22.5" customHeight="1" x14ac:dyDescent="0.4">
      <c r="C87" s="332">
        <v>4</v>
      </c>
      <c r="D87" s="333"/>
      <c r="E87" s="334" t="str">
        <f>'市長杯 U-12クラス_組み合わせ'!F51</f>
        <v>ウエストフットコム　U12</v>
      </c>
      <c r="F87" s="335"/>
      <c r="G87" s="335"/>
      <c r="H87" s="335"/>
      <c r="I87" s="335"/>
      <c r="J87" s="335"/>
      <c r="K87" s="335"/>
      <c r="L87" s="63"/>
      <c r="M87" s="64"/>
      <c r="N87" s="64"/>
      <c r="O87" s="64"/>
      <c r="P87" s="65"/>
      <c r="Q87" s="369" t="s">
        <v>270</v>
      </c>
      <c r="R87" s="370"/>
      <c r="S87" s="66">
        <f>Q70</f>
        <v>2</v>
      </c>
      <c r="T87" s="67" t="s">
        <v>216</v>
      </c>
      <c r="U87" s="68">
        <f>V70</f>
        <v>0</v>
      </c>
      <c r="V87" s="369" t="s">
        <v>270</v>
      </c>
      <c r="W87" s="370"/>
      <c r="X87" s="66">
        <f>Q78</f>
        <v>2</v>
      </c>
      <c r="Y87" s="67" t="s">
        <v>216</v>
      </c>
      <c r="Z87" s="69">
        <f>V78</f>
        <v>0</v>
      </c>
      <c r="AA87" s="332">
        <v>6</v>
      </c>
      <c r="AB87" s="333"/>
      <c r="AC87" s="336">
        <f>4-0-0</f>
        <v>4</v>
      </c>
      <c r="AD87" s="333"/>
      <c r="AE87" s="336">
        <f>2+2</f>
        <v>4</v>
      </c>
      <c r="AF87" s="337"/>
      <c r="AG87" s="338">
        <v>1</v>
      </c>
      <c r="AH87" s="339"/>
      <c r="AI87" s="48"/>
      <c r="AJ87" s="48"/>
      <c r="AK87" s="48" t="s">
        <v>274</v>
      </c>
      <c r="AL87" s="48"/>
      <c r="AM87" s="48"/>
    </row>
    <row r="88" spans="1:39" ht="22.5" customHeight="1" x14ac:dyDescent="0.4">
      <c r="C88" s="357">
        <v>5</v>
      </c>
      <c r="D88" s="358"/>
      <c r="E88" s="359" t="str">
        <f>'市長杯 U-12クラス_組み合わせ'!F53</f>
        <v>石井FC</v>
      </c>
      <c r="F88" s="360"/>
      <c r="G88" s="360"/>
      <c r="H88" s="360"/>
      <c r="I88" s="360"/>
      <c r="J88" s="360"/>
      <c r="K88" s="360"/>
      <c r="L88" s="365" t="s">
        <v>269</v>
      </c>
      <c r="M88" s="366"/>
      <c r="N88" s="70">
        <f>U87</f>
        <v>0</v>
      </c>
      <c r="O88" s="71" t="s">
        <v>216</v>
      </c>
      <c r="P88" s="72">
        <f>S87</f>
        <v>2</v>
      </c>
      <c r="Q88" s="73"/>
      <c r="R88" s="74"/>
      <c r="S88" s="74"/>
      <c r="T88" s="74"/>
      <c r="U88" s="75"/>
      <c r="V88" s="372" t="s">
        <v>271</v>
      </c>
      <c r="W88" s="366"/>
      <c r="X88" s="70">
        <f>Q74</f>
        <v>1</v>
      </c>
      <c r="Y88" s="71" t="s">
        <v>216</v>
      </c>
      <c r="Z88" s="76">
        <f>V74</f>
        <v>1</v>
      </c>
      <c r="AA88" s="357">
        <v>1</v>
      </c>
      <c r="AB88" s="358"/>
      <c r="AC88" s="361">
        <f>1-2-1</f>
        <v>-2</v>
      </c>
      <c r="AD88" s="358"/>
      <c r="AE88" s="361">
        <f>1+0</f>
        <v>1</v>
      </c>
      <c r="AF88" s="362"/>
      <c r="AG88" s="363">
        <v>3</v>
      </c>
      <c r="AH88" s="364"/>
      <c r="AI88" s="48"/>
      <c r="AJ88" s="48" t="s">
        <v>275</v>
      </c>
      <c r="AK88" s="48">
        <v>4</v>
      </c>
      <c r="AL88" s="48">
        <v>5</v>
      </c>
      <c r="AM88" s="48" t="s">
        <v>276</v>
      </c>
    </row>
    <row r="89" spans="1:39" ht="22.5" customHeight="1" thickBot="1" x14ac:dyDescent="0.45">
      <c r="C89" s="349">
        <v>6</v>
      </c>
      <c r="D89" s="350"/>
      <c r="E89" s="351" t="str">
        <f>'市長杯 U-12クラス_組み合わせ'!F55</f>
        <v>岡西FC12</v>
      </c>
      <c r="F89" s="352"/>
      <c r="G89" s="352"/>
      <c r="H89" s="352"/>
      <c r="I89" s="352"/>
      <c r="J89" s="352"/>
      <c r="K89" s="352"/>
      <c r="L89" s="367" t="s">
        <v>269</v>
      </c>
      <c r="M89" s="368"/>
      <c r="N89" s="80">
        <f>Z87</f>
        <v>0</v>
      </c>
      <c r="O89" s="81" t="s">
        <v>216</v>
      </c>
      <c r="P89" s="82">
        <f>X87</f>
        <v>2</v>
      </c>
      <c r="Q89" s="371" t="s">
        <v>271</v>
      </c>
      <c r="R89" s="368"/>
      <c r="S89" s="80">
        <f>Z88</f>
        <v>1</v>
      </c>
      <c r="T89" s="81" t="s">
        <v>216</v>
      </c>
      <c r="U89" s="82">
        <f>X88</f>
        <v>1</v>
      </c>
      <c r="V89" s="83"/>
      <c r="W89" s="84"/>
      <c r="X89" s="84"/>
      <c r="Y89" s="84"/>
      <c r="Z89" s="85"/>
      <c r="AA89" s="349">
        <v>1</v>
      </c>
      <c r="AB89" s="350"/>
      <c r="AC89" s="353">
        <f>1-2-1</f>
        <v>-2</v>
      </c>
      <c r="AD89" s="350"/>
      <c r="AE89" s="353">
        <f>1+0</f>
        <v>1</v>
      </c>
      <c r="AF89" s="354"/>
      <c r="AG89" s="355">
        <v>2</v>
      </c>
      <c r="AH89" s="356"/>
      <c r="AI89" s="48"/>
      <c r="AJ89" s="48"/>
      <c r="AK89" s="48"/>
      <c r="AL89" s="48"/>
      <c r="AM89" s="48"/>
    </row>
    <row r="90" spans="1:39" ht="18.75" customHeight="1" x14ac:dyDescent="0.4">
      <c r="C90" s="48"/>
      <c r="D90" s="48"/>
      <c r="E90" s="60"/>
      <c r="F90" s="60"/>
      <c r="G90" s="60"/>
      <c r="H90" s="60"/>
      <c r="I90" s="60"/>
      <c r="J90" s="60"/>
      <c r="K90" s="60"/>
      <c r="L90" s="60"/>
      <c r="M90" s="60"/>
      <c r="N90" s="48"/>
      <c r="O90" s="48"/>
      <c r="P90" s="49"/>
      <c r="Q90" s="48"/>
      <c r="R90" s="49"/>
      <c r="S90" s="48"/>
      <c r="T90" s="48"/>
      <c r="U90" s="49"/>
      <c r="V90" s="48"/>
      <c r="W90" s="49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</row>
    <row r="91" spans="1:39" ht="18.75" customHeight="1" x14ac:dyDescent="0.4">
      <c r="A91" s="393" t="s">
        <v>225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  <c r="AJ91" s="393"/>
      <c r="AK91" s="393"/>
      <c r="AL91" s="393"/>
      <c r="AM91" s="393"/>
    </row>
    <row r="92" spans="1:39" ht="18.75" customHeight="1" x14ac:dyDescent="0.4">
      <c r="A92" s="393"/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</row>
    <row r="93" spans="1:39" ht="18.75" customHeight="1" x14ac:dyDescent="0.4">
      <c r="B93" s="46" t="s">
        <v>232</v>
      </c>
      <c r="C93" s="46"/>
      <c r="D93" s="46"/>
      <c r="E93" s="46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1:39" ht="18.75" customHeight="1" x14ac:dyDescent="0.4">
      <c r="B94" s="394" t="s">
        <v>202</v>
      </c>
      <c r="C94" s="394"/>
      <c r="D94" s="394"/>
      <c r="E94" s="394"/>
      <c r="F94" s="395" t="str">
        <f>'市長杯 U-12クラス_組み合わせ'!C58</f>
        <v>GP　白　沢　北　コート</v>
      </c>
      <c r="G94" s="395"/>
      <c r="H94" s="395"/>
      <c r="I94" s="395"/>
      <c r="J94" s="395"/>
      <c r="K94" s="395"/>
      <c r="L94" s="395"/>
      <c r="M94" s="395"/>
      <c r="N94" s="394" t="s">
        <v>203</v>
      </c>
      <c r="O94" s="394"/>
      <c r="P94" s="394"/>
      <c r="Q94" s="394"/>
      <c r="R94" s="395" t="str">
        <f>'市長杯 U-12クラス_組み合わせ'!F67</f>
        <v>宇大付属小SSS　U-11</v>
      </c>
      <c r="S94" s="395"/>
      <c r="T94" s="395"/>
      <c r="U94" s="395"/>
      <c r="V94" s="395"/>
      <c r="W94" s="395"/>
      <c r="X94" s="395"/>
      <c r="Y94" s="395"/>
      <c r="Z94" s="394" t="s">
        <v>204</v>
      </c>
      <c r="AA94" s="394"/>
      <c r="AB94" s="394"/>
      <c r="AC94" s="394"/>
      <c r="AD94" s="396">
        <v>44374</v>
      </c>
      <c r="AE94" s="397"/>
      <c r="AF94" s="397"/>
      <c r="AG94" s="397"/>
      <c r="AH94" s="397"/>
      <c r="AI94" s="397"/>
      <c r="AJ94" s="397"/>
      <c r="AK94" s="398">
        <f>AD94</f>
        <v>44374</v>
      </c>
      <c r="AL94" s="399"/>
    </row>
    <row r="95" spans="1:39" ht="18.75" customHeight="1" x14ac:dyDescent="0.4">
      <c r="T95" s="47"/>
    </row>
    <row r="96" spans="1:39" ht="18.75" customHeight="1" thickBot="1" x14ac:dyDescent="0.45">
      <c r="A96" s="45" t="s">
        <v>238</v>
      </c>
    </row>
    <row r="97" spans="1:39" ht="18.75" customHeight="1" thickBot="1" x14ac:dyDescent="0.45">
      <c r="A97" s="410"/>
      <c r="B97" s="400"/>
      <c r="C97" s="411" t="s">
        <v>205</v>
      </c>
      <c r="D97" s="411"/>
      <c r="E97" s="411"/>
      <c r="F97" s="400" t="s">
        <v>206</v>
      </c>
      <c r="G97" s="400"/>
      <c r="H97" s="400"/>
      <c r="I97" s="411" t="s">
        <v>207</v>
      </c>
      <c r="J97" s="411"/>
      <c r="K97" s="411"/>
      <c r="L97" s="411"/>
      <c r="M97" s="411"/>
      <c r="N97" s="411"/>
      <c r="O97" s="411"/>
      <c r="P97" s="411"/>
      <c r="Q97" s="411" t="s">
        <v>208</v>
      </c>
      <c r="R97" s="411"/>
      <c r="S97" s="411"/>
      <c r="T97" s="411"/>
      <c r="U97" s="411"/>
      <c r="V97" s="411"/>
      <c r="W97" s="411"/>
      <c r="X97" s="411" t="s">
        <v>207</v>
      </c>
      <c r="Y97" s="411"/>
      <c r="Z97" s="411"/>
      <c r="AA97" s="411"/>
      <c r="AB97" s="411"/>
      <c r="AC97" s="411"/>
      <c r="AD97" s="411"/>
      <c r="AE97" s="411"/>
      <c r="AF97" s="400" t="s">
        <v>206</v>
      </c>
      <c r="AG97" s="400"/>
      <c r="AH97" s="400"/>
      <c r="AI97" s="400" t="s">
        <v>209</v>
      </c>
      <c r="AJ97" s="400"/>
      <c r="AK97" s="400"/>
      <c r="AL97" s="400"/>
      <c r="AM97" s="401"/>
    </row>
    <row r="98" spans="1:39" ht="18.75" customHeight="1" x14ac:dyDescent="0.4">
      <c r="A98" s="402">
        <v>1</v>
      </c>
      <c r="B98" s="403"/>
      <c r="C98" s="404">
        <v>0.35416666666666669</v>
      </c>
      <c r="D98" s="404"/>
      <c r="E98" s="404"/>
      <c r="F98" s="405"/>
      <c r="G98" s="405"/>
      <c r="H98" s="405"/>
      <c r="I98" s="406" t="str">
        <f>E112</f>
        <v>清原SSS</v>
      </c>
      <c r="J98" s="407"/>
      <c r="K98" s="407"/>
      <c r="L98" s="407"/>
      <c r="M98" s="407"/>
      <c r="N98" s="407"/>
      <c r="O98" s="407"/>
      <c r="P98" s="407"/>
      <c r="Q98" s="408">
        <f>IF(OR(S98="",S99=""),"",S98+S99)</f>
        <v>3</v>
      </c>
      <c r="R98" s="409"/>
      <c r="S98" s="52">
        <v>1</v>
      </c>
      <c r="T98" s="53" t="s">
        <v>210</v>
      </c>
      <c r="U98" s="52">
        <v>0</v>
      </c>
      <c r="V98" s="408">
        <f>IF(OR(U98="",U99=""),"",U98+U99)</f>
        <v>0</v>
      </c>
      <c r="W98" s="408"/>
      <c r="X98" s="406" t="str">
        <f>E113</f>
        <v>S4スペランツァ　セグンド</v>
      </c>
      <c r="Y98" s="407"/>
      <c r="Z98" s="407"/>
      <c r="AA98" s="407"/>
      <c r="AB98" s="407"/>
      <c r="AC98" s="407"/>
      <c r="AD98" s="407"/>
      <c r="AE98" s="407"/>
      <c r="AF98" s="405"/>
      <c r="AG98" s="405"/>
      <c r="AH98" s="405"/>
      <c r="AI98" s="408" t="s">
        <v>240</v>
      </c>
      <c r="AJ98" s="408"/>
      <c r="AK98" s="408"/>
      <c r="AL98" s="408"/>
      <c r="AM98" s="412"/>
    </row>
    <row r="99" spans="1:39" ht="18.75" customHeight="1" x14ac:dyDescent="0.4">
      <c r="A99" s="375"/>
      <c r="B99" s="376"/>
      <c r="C99" s="377"/>
      <c r="D99" s="377"/>
      <c r="E99" s="377"/>
      <c r="F99" s="378"/>
      <c r="G99" s="378"/>
      <c r="H99" s="378"/>
      <c r="I99" s="381"/>
      <c r="J99" s="381"/>
      <c r="K99" s="381"/>
      <c r="L99" s="381"/>
      <c r="M99" s="381"/>
      <c r="N99" s="381"/>
      <c r="O99" s="381"/>
      <c r="P99" s="381"/>
      <c r="Q99" s="383"/>
      <c r="R99" s="383"/>
      <c r="S99" s="54">
        <v>2</v>
      </c>
      <c r="T99" s="55" t="s">
        <v>210</v>
      </c>
      <c r="U99" s="54">
        <v>0</v>
      </c>
      <c r="V99" s="382"/>
      <c r="W99" s="382"/>
      <c r="X99" s="381"/>
      <c r="Y99" s="381"/>
      <c r="Z99" s="381"/>
      <c r="AA99" s="381"/>
      <c r="AB99" s="381"/>
      <c r="AC99" s="381"/>
      <c r="AD99" s="381"/>
      <c r="AE99" s="381"/>
      <c r="AF99" s="378"/>
      <c r="AG99" s="378"/>
      <c r="AH99" s="378"/>
      <c r="AI99" s="382"/>
      <c r="AJ99" s="382"/>
      <c r="AK99" s="382"/>
      <c r="AL99" s="382"/>
      <c r="AM99" s="384"/>
    </row>
    <row r="100" spans="1:39" ht="18.75" customHeight="1" x14ac:dyDescent="0.4">
      <c r="A100" s="373">
        <v>2</v>
      </c>
      <c r="B100" s="374"/>
      <c r="C100" s="377">
        <f>C98+"0:50"</f>
        <v>0.3888888888888889</v>
      </c>
      <c r="D100" s="377">
        <v>0.4375</v>
      </c>
      <c r="E100" s="377"/>
      <c r="F100" s="378"/>
      <c r="G100" s="378"/>
      <c r="H100" s="378"/>
      <c r="I100" s="379" t="str">
        <f>E117</f>
        <v>宇大付属小SSS　U-11</v>
      </c>
      <c r="J100" s="380"/>
      <c r="K100" s="380"/>
      <c r="L100" s="380"/>
      <c r="M100" s="380"/>
      <c r="N100" s="380"/>
      <c r="O100" s="380"/>
      <c r="P100" s="380"/>
      <c r="Q100" s="382">
        <f t="shared" ref="Q100" si="26">IF(OR(S100="",S101=""),"",S100+S101)</f>
        <v>3</v>
      </c>
      <c r="R100" s="383"/>
      <c r="S100" s="56">
        <v>1</v>
      </c>
      <c r="T100" s="57" t="s">
        <v>210</v>
      </c>
      <c r="U100" s="56">
        <v>0</v>
      </c>
      <c r="V100" s="382">
        <f t="shared" ref="V100" si="27">IF(OR(U100="",U101=""),"",U100+U101)</f>
        <v>2</v>
      </c>
      <c r="W100" s="382"/>
      <c r="X100" s="379" t="str">
        <f>E118</f>
        <v>ISOSC</v>
      </c>
      <c r="Y100" s="380"/>
      <c r="Z100" s="380"/>
      <c r="AA100" s="380"/>
      <c r="AB100" s="380"/>
      <c r="AC100" s="380"/>
      <c r="AD100" s="380"/>
      <c r="AE100" s="380"/>
      <c r="AF100" s="378"/>
      <c r="AG100" s="378"/>
      <c r="AH100" s="378"/>
      <c r="AI100" s="382" t="s">
        <v>241</v>
      </c>
      <c r="AJ100" s="382"/>
      <c r="AK100" s="382"/>
      <c r="AL100" s="382"/>
      <c r="AM100" s="384"/>
    </row>
    <row r="101" spans="1:39" ht="18.75" customHeight="1" x14ac:dyDescent="0.4">
      <c r="A101" s="375"/>
      <c r="B101" s="376"/>
      <c r="C101" s="377"/>
      <c r="D101" s="377"/>
      <c r="E101" s="377"/>
      <c r="F101" s="378"/>
      <c r="G101" s="378"/>
      <c r="H101" s="378"/>
      <c r="I101" s="381"/>
      <c r="J101" s="381"/>
      <c r="K101" s="381"/>
      <c r="L101" s="381"/>
      <c r="M101" s="381"/>
      <c r="N101" s="381"/>
      <c r="O101" s="381"/>
      <c r="P101" s="381"/>
      <c r="Q101" s="383"/>
      <c r="R101" s="383"/>
      <c r="S101" s="54">
        <v>2</v>
      </c>
      <c r="T101" s="55" t="s">
        <v>210</v>
      </c>
      <c r="U101" s="54">
        <v>2</v>
      </c>
      <c r="V101" s="382"/>
      <c r="W101" s="382"/>
      <c r="X101" s="381"/>
      <c r="Y101" s="381"/>
      <c r="Z101" s="381"/>
      <c r="AA101" s="381"/>
      <c r="AB101" s="381"/>
      <c r="AC101" s="381"/>
      <c r="AD101" s="381"/>
      <c r="AE101" s="381"/>
      <c r="AF101" s="378"/>
      <c r="AG101" s="378"/>
      <c r="AH101" s="378"/>
      <c r="AI101" s="382"/>
      <c r="AJ101" s="382"/>
      <c r="AK101" s="382"/>
      <c r="AL101" s="382"/>
      <c r="AM101" s="384"/>
    </row>
    <row r="102" spans="1:39" ht="18.75" customHeight="1" x14ac:dyDescent="0.4">
      <c r="A102" s="373">
        <v>3</v>
      </c>
      <c r="B102" s="374"/>
      <c r="C102" s="377">
        <f>C100+"0:50"</f>
        <v>0.4236111111111111</v>
      </c>
      <c r="D102" s="377">
        <v>0.47916666666666702</v>
      </c>
      <c r="E102" s="377"/>
      <c r="F102" s="378"/>
      <c r="G102" s="378"/>
      <c r="H102" s="378"/>
      <c r="I102" s="379" t="str">
        <f>E113</f>
        <v>S4スペランツァ　セグンド</v>
      </c>
      <c r="J102" s="380"/>
      <c r="K102" s="380"/>
      <c r="L102" s="380"/>
      <c r="M102" s="380"/>
      <c r="N102" s="380"/>
      <c r="O102" s="380"/>
      <c r="P102" s="380"/>
      <c r="Q102" s="382">
        <f t="shared" ref="Q102" si="28">IF(OR(S102="",S103=""),"",S102+S103)</f>
        <v>3</v>
      </c>
      <c r="R102" s="383"/>
      <c r="S102" s="56">
        <v>1</v>
      </c>
      <c r="T102" s="57" t="s">
        <v>210</v>
      </c>
      <c r="U102" s="56">
        <v>1</v>
      </c>
      <c r="V102" s="382">
        <f t="shared" ref="V102" si="29">IF(OR(U102="",U103=""),"",U102+U103)</f>
        <v>4</v>
      </c>
      <c r="W102" s="382"/>
      <c r="X102" s="379" t="str">
        <f>E114</f>
        <v>unionSC U12</v>
      </c>
      <c r="Y102" s="380"/>
      <c r="Z102" s="380"/>
      <c r="AA102" s="380"/>
      <c r="AB102" s="380"/>
      <c r="AC102" s="380"/>
      <c r="AD102" s="380"/>
      <c r="AE102" s="380"/>
      <c r="AF102" s="378"/>
      <c r="AG102" s="378"/>
      <c r="AH102" s="378"/>
      <c r="AI102" s="382" t="s">
        <v>242</v>
      </c>
      <c r="AJ102" s="382"/>
      <c r="AK102" s="382"/>
      <c r="AL102" s="382"/>
      <c r="AM102" s="384"/>
    </row>
    <row r="103" spans="1:39" ht="18.75" customHeight="1" x14ac:dyDescent="0.4">
      <c r="A103" s="375"/>
      <c r="B103" s="376"/>
      <c r="C103" s="377"/>
      <c r="D103" s="377"/>
      <c r="E103" s="377"/>
      <c r="F103" s="378"/>
      <c r="G103" s="378"/>
      <c r="H103" s="378"/>
      <c r="I103" s="381"/>
      <c r="J103" s="381"/>
      <c r="K103" s="381"/>
      <c r="L103" s="381"/>
      <c r="M103" s="381"/>
      <c r="N103" s="381"/>
      <c r="O103" s="381"/>
      <c r="P103" s="381"/>
      <c r="Q103" s="383"/>
      <c r="R103" s="383"/>
      <c r="S103" s="54">
        <v>2</v>
      </c>
      <c r="T103" s="55" t="s">
        <v>210</v>
      </c>
      <c r="U103" s="54">
        <v>3</v>
      </c>
      <c r="V103" s="382"/>
      <c r="W103" s="382"/>
      <c r="X103" s="381"/>
      <c r="Y103" s="381"/>
      <c r="Z103" s="381"/>
      <c r="AA103" s="381"/>
      <c r="AB103" s="381"/>
      <c r="AC103" s="381"/>
      <c r="AD103" s="381"/>
      <c r="AE103" s="381"/>
      <c r="AF103" s="378"/>
      <c r="AG103" s="378"/>
      <c r="AH103" s="378"/>
      <c r="AI103" s="382"/>
      <c r="AJ103" s="382"/>
      <c r="AK103" s="382"/>
      <c r="AL103" s="382"/>
      <c r="AM103" s="384"/>
    </row>
    <row r="104" spans="1:39" ht="18.75" customHeight="1" x14ac:dyDescent="0.4">
      <c r="A104" s="373">
        <v>4</v>
      </c>
      <c r="B104" s="374"/>
      <c r="C104" s="377">
        <f>C102+"0:50"</f>
        <v>0.45833333333333331</v>
      </c>
      <c r="D104" s="377">
        <v>0.52083333333333304</v>
      </c>
      <c r="E104" s="377"/>
      <c r="F104" s="378"/>
      <c r="G104" s="378"/>
      <c r="H104" s="378"/>
      <c r="I104" s="379" t="str">
        <f>E118</f>
        <v>ISOSC</v>
      </c>
      <c r="J104" s="380"/>
      <c r="K104" s="380"/>
      <c r="L104" s="380"/>
      <c r="M104" s="380"/>
      <c r="N104" s="380"/>
      <c r="O104" s="380"/>
      <c r="P104" s="380"/>
      <c r="Q104" s="382">
        <f t="shared" ref="Q104" si="30">IF(OR(S104="",S105=""),"",S104+S105)</f>
        <v>0</v>
      </c>
      <c r="R104" s="383"/>
      <c r="S104" s="56">
        <v>0</v>
      </c>
      <c r="T104" s="57" t="s">
        <v>210</v>
      </c>
      <c r="U104" s="56">
        <v>2</v>
      </c>
      <c r="V104" s="382">
        <f t="shared" ref="V104" si="31">IF(OR(U104="",U105=""),"",U104+U105)</f>
        <v>6</v>
      </c>
      <c r="W104" s="382"/>
      <c r="X104" s="379" t="str">
        <f>E119</f>
        <v>FCグランディール</v>
      </c>
      <c r="Y104" s="380"/>
      <c r="Z104" s="380"/>
      <c r="AA104" s="380"/>
      <c r="AB104" s="380"/>
      <c r="AC104" s="380"/>
      <c r="AD104" s="380"/>
      <c r="AE104" s="380"/>
      <c r="AF104" s="378"/>
      <c r="AG104" s="378"/>
      <c r="AH104" s="378"/>
      <c r="AI104" s="382" t="s">
        <v>243</v>
      </c>
      <c r="AJ104" s="382"/>
      <c r="AK104" s="382"/>
      <c r="AL104" s="382"/>
      <c r="AM104" s="384"/>
    </row>
    <row r="105" spans="1:39" ht="18.75" customHeight="1" x14ac:dyDescent="0.4">
      <c r="A105" s="375"/>
      <c r="B105" s="376"/>
      <c r="C105" s="377"/>
      <c r="D105" s="377"/>
      <c r="E105" s="377"/>
      <c r="F105" s="378"/>
      <c r="G105" s="378"/>
      <c r="H105" s="378"/>
      <c r="I105" s="381"/>
      <c r="J105" s="381"/>
      <c r="K105" s="381"/>
      <c r="L105" s="381"/>
      <c r="M105" s="381"/>
      <c r="N105" s="381"/>
      <c r="O105" s="381"/>
      <c r="P105" s="381"/>
      <c r="Q105" s="383"/>
      <c r="R105" s="383"/>
      <c r="S105" s="54">
        <v>0</v>
      </c>
      <c r="T105" s="55" t="s">
        <v>210</v>
      </c>
      <c r="U105" s="54">
        <v>4</v>
      </c>
      <c r="V105" s="382"/>
      <c r="W105" s="382"/>
      <c r="X105" s="381"/>
      <c r="Y105" s="381"/>
      <c r="Z105" s="381"/>
      <c r="AA105" s="381"/>
      <c r="AB105" s="381"/>
      <c r="AC105" s="381"/>
      <c r="AD105" s="381"/>
      <c r="AE105" s="381"/>
      <c r="AF105" s="378"/>
      <c r="AG105" s="378"/>
      <c r="AH105" s="378"/>
      <c r="AI105" s="382"/>
      <c r="AJ105" s="382"/>
      <c r="AK105" s="382"/>
      <c r="AL105" s="382"/>
      <c r="AM105" s="384"/>
    </row>
    <row r="106" spans="1:39" ht="18.75" customHeight="1" x14ac:dyDescent="0.4">
      <c r="A106" s="373">
        <v>5</v>
      </c>
      <c r="B106" s="374"/>
      <c r="C106" s="377">
        <f>C104+"0:50"</f>
        <v>0.49305555555555552</v>
      </c>
      <c r="D106" s="377">
        <v>0.5625</v>
      </c>
      <c r="E106" s="377"/>
      <c r="F106" s="378"/>
      <c r="G106" s="378"/>
      <c r="H106" s="378"/>
      <c r="I106" s="379" t="str">
        <f>E112</f>
        <v>清原SSS</v>
      </c>
      <c r="J106" s="380"/>
      <c r="K106" s="380"/>
      <c r="L106" s="380"/>
      <c r="M106" s="380"/>
      <c r="N106" s="380"/>
      <c r="O106" s="380"/>
      <c r="P106" s="380"/>
      <c r="Q106" s="382">
        <f t="shared" ref="Q106" si="32">IF(OR(S106="",S107=""),"",S106+S107)</f>
        <v>1</v>
      </c>
      <c r="R106" s="383"/>
      <c r="S106" s="56">
        <v>0</v>
      </c>
      <c r="T106" s="57" t="s">
        <v>210</v>
      </c>
      <c r="U106" s="56">
        <v>0</v>
      </c>
      <c r="V106" s="382">
        <f t="shared" ref="V106" si="33">IF(OR(U106="",U107=""),"",U106+U107)</f>
        <v>1</v>
      </c>
      <c r="W106" s="382"/>
      <c r="X106" s="379" t="str">
        <f>E114</f>
        <v>unionSC U12</v>
      </c>
      <c r="Y106" s="380"/>
      <c r="Z106" s="380"/>
      <c r="AA106" s="380"/>
      <c r="AB106" s="380"/>
      <c r="AC106" s="380"/>
      <c r="AD106" s="380"/>
      <c r="AE106" s="380"/>
      <c r="AF106" s="378"/>
      <c r="AG106" s="378"/>
      <c r="AH106" s="378"/>
      <c r="AI106" s="382" t="s">
        <v>244</v>
      </c>
      <c r="AJ106" s="382"/>
      <c r="AK106" s="382"/>
      <c r="AL106" s="382"/>
      <c r="AM106" s="384"/>
    </row>
    <row r="107" spans="1:39" ht="18.75" customHeight="1" x14ac:dyDescent="0.4">
      <c r="A107" s="375"/>
      <c r="B107" s="376"/>
      <c r="C107" s="377"/>
      <c r="D107" s="377"/>
      <c r="E107" s="377"/>
      <c r="F107" s="378"/>
      <c r="G107" s="378"/>
      <c r="H107" s="378"/>
      <c r="I107" s="381"/>
      <c r="J107" s="381"/>
      <c r="K107" s="381"/>
      <c r="L107" s="381"/>
      <c r="M107" s="381"/>
      <c r="N107" s="381"/>
      <c r="O107" s="381"/>
      <c r="P107" s="381"/>
      <c r="Q107" s="383"/>
      <c r="R107" s="383"/>
      <c r="S107" s="54">
        <v>1</v>
      </c>
      <c r="T107" s="55" t="s">
        <v>210</v>
      </c>
      <c r="U107" s="54">
        <v>1</v>
      </c>
      <c r="V107" s="382"/>
      <c r="W107" s="382"/>
      <c r="X107" s="381"/>
      <c r="Y107" s="381"/>
      <c r="Z107" s="381"/>
      <c r="AA107" s="381"/>
      <c r="AB107" s="381"/>
      <c r="AC107" s="381"/>
      <c r="AD107" s="381"/>
      <c r="AE107" s="381"/>
      <c r="AF107" s="378"/>
      <c r="AG107" s="378"/>
      <c r="AH107" s="378"/>
      <c r="AI107" s="382"/>
      <c r="AJ107" s="382"/>
      <c r="AK107" s="382"/>
      <c r="AL107" s="382"/>
      <c r="AM107" s="384"/>
    </row>
    <row r="108" spans="1:39" ht="18.75" customHeight="1" x14ac:dyDescent="0.4">
      <c r="A108" s="373">
        <v>6</v>
      </c>
      <c r="B108" s="374"/>
      <c r="C108" s="377">
        <f>C106+"0:50"</f>
        <v>0.52777777777777779</v>
      </c>
      <c r="D108" s="377">
        <v>0.60416666666666696</v>
      </c>
      <c r="E108" s="377"/>
      <c r="F108" s="378"/>
      <c r="G108" s="378"/>
      <c r="H108" s="378"/>
      <c r="I108" s="379" t="str">
        <f>E117</f>
        <v>宇大付属小SSS　U-11</v>
      </c>
      <c r="J108" s="380"/>
      <c r="K108" s="380"/>
      <c r="L108" s="380"/>
      <c r="M108" s="380"/>
      <c r="N108" s="380"/>
      <c r="O108" s="380"/>
      <c r="P108" s="380"/>
      <c r="Q108" s="382">
        <f t="shared" ref="Q108" si="34">IF(OR(S108="",S109=""),"",S108+S109)</f>
        <v>0</v>
      </c>
      <c r="R108" s="383"/>
      <c r="S108" s="56">
        <v>0</v>
      </c>
      <c r="T108" s="57" t="s">
        <v>210</v>
      </c>
      <c r="U108" s="56">
        <v>1</v>
      </c>
      <c r="V108" s="382">
        <f t="shared" ref="V108" si="35">IF(OR(U108="",U109=""),"",U108+U109)</f>
        <v>2</v>
      </c>
      <c r="W108" s="382"/>
      <c r="X108" s="379" t="str">
        <f>E119</f>
        <v>FCグランディール</v>
      </c>
      <c r="Y108" s="380"/>
      <c r="Z108" s="380"/>
      <c r="AA108" s="380"/>
      <c r="AB108" s="380"/>
      <c r="AC108" s="380"/>
      <c r="AD108" s="380"/>
      <c r="AE108" s="380"/>
      <c r="AF108" s="378"/>
      <c r="AG108" s="378"/>
      <c r="AH108" s="378"/>
      <c r="AI108" s="382" t="s">
        <v>245</v>
      </c>
      <c r="AJ108" s="382"/>
      <c r="AK108" s="382"/>
      <c r="AL108" s="382"/>
      <c r="AM108" s="384"/>
    </row>
    <row r="109" spans="1:39" ht="18.75" customHeight="1" thickBot="1" x14ac:dyDescent="0.45">
      <c r="A109" s="385"/>
      <c r="B109" s="386"/>
      <c r="C109" s="387"/>
      <c r="D109" s="387"/>
      <c r="E109" s="387"/>
      <c r="F109" s="388"/>
      <c r="G109" s="388"/>
      <c r="H109" s="388"/>
      <c r="I109" s="389"/>
      <c r="J109" s="389"/>
      <c r="K109" s="389"/>
      <c r="L109" s="389"/>
      <c r="M109" s="389"/>
      <c r="N109" s="389"/>
      <c r="O109" s="389"/>
      <c r="P109" s="389"/>
      <c r="Q109" s="390"/>
      <c r="R109" s="390"/>
      <c r="S109" s="58">
        <v>0</v>
      </c>
      <c r="T109" s="59" t="s">
        <v>210</v>
      </c>
      <c r="U109" s="58">
        <v>1</v>
      </c>
      <c r="V109" s="391"/>
      <c r="W109" s="391"/>
      <c r="X109" s="389"/>
      <c r="Y109" s="389"/>
      <c r="Z109" s="389"/>
      <c r="AA109" s="389"/>
      <c r="AB109" s="389"/>
      <c r="AC109" s="389"/>
      <c r="AD109" s="389"/>
      <c r="AE109" s="389"/>
      <c r="AF109" s="388"/>
      <c r="AG109" s="388"/>
      <c r="AH109" s="388"/>
      <c r="AI109" s="391"/>
      <c r="AJ109" s="391"/>
      <c r="AK109" s="391"/>
      <c r="AL109" s="391"/>
      <c r="AM109" s="392"/>
    </row>
    <row r="110" spans="1:39" ht="18.75" customHeight="1" thickBot="1" x14ac:dyDescent="0.45"/>
    <row r="111" spans="1:39" ht="18.75" customHeight="1" thickBot="1" x14ac:dyDescent="0.45">
      <c r="C111" s="340" t="s">
        <v>219</v>
      </c>
      <c r="D111" s="341"/>
      <c r="E111" s="341"/>
      <c r="F111" s="341"/>
      <c r="G111" s="341"/>
      <c r="H111" s="341"/>
      <c r="I111" s="341"/>
      <c r="J111" s="341"/>
      <c r="K111" s="341"/>
      <c r="L111" s="342" t="str">
        <f>E112</f>
        <v>清原SSS</v>
      </c>
      <c r="M111" s="343"/>
      <c r="N111" s="343"/>
      <c r="O111" s="343"/>
      <c r="P111" s="344"/>
      <c r="Q111" s="345" t="str">
        <f>E113</f>
        <v>S4スペランツァ　セグンド</v>
      </c>
      <c r="R111" s="343"/>
      <c r="S111" s="343"/>
      <c r="T111" s="343"/>
      <c r="U111" s="344"/>
      <c r="V111" s="345" t="str">
        <f>E114</f>
        <v>unionSC U12</v>
      </c>
      <c r="W111" s="343"/>
      <c r="X111" s="343"/>
      <c r="Y111" s="343"/>
      <c r="Z111" s="346"/>
      <c r="AA111" s="347" t="s">
        <v>212</v>
      </c>
      <c r="AB111" s="348"/>
      <c r="AC111" s="328" t="s">
        <v>213</v>
      </c>
      <c r="AD111" s="348"/>
      <c r="AE111" s="328" t="s">
        <v>214</v>
      </c>
      <c r="AF111" s="329"/>
      <c r="AG111" s="330" t="s">
        <v>215</v>
      </c>
      <c r="AH111" s="331"/>
    </row>
    <row r="112" spans="1:39" ht="22.5" customHeight="1" x14ac:dyDescent="0.4">
      <c r="C112" s="332">
        <v>1</v>
      </c>
      <c r="D112" s="333"/>
      <c r="E112" s="334" t="str">
        <f>'市長杯 U-12クラス_組み合わせ'!F61</f>
        <v>清原SSS</v>
      </c>
      <c r="F112" s="335"/>
      <c r="G112" s="335"/>
      <c r="H112" s="335"/>
      <c r="I112" s="335"/>
      <c r="J112" s="335"/>
      <c r="K112" s="335"/>
      <c r="L112" s="63"/>
      <c r="M112" s="64"/>
      <c r="N112" s="64"/>
      <c r="O112" s="64"/>
      <c r="P112" s="65"/>
      <c r="Q112" s="369" t="s">
        <v>270</v>
      </c>
      <c r="R112" s="370"/>
      <c r="S112" s="66">
        <f>Q98</f>
        <v>3</v>
      </c>
      <c r="T112" s="67" t="s">
        <v>216</v>
      </c>
      <c r="U112" s="68">
        <f>V98</f>
        <v>0</v>
      </c>
      <c r="V112" s="369" t="s">
        <v>271</v>
      </c>
      <c r="W112" s="370"/>
      <c r="X112" s="66">
        <f>Q106</f>
        <v>1</v>
      </c>
      <c r="Y112" s="67" t="s">
        <v>216</v>
      </c>
      <c r="Z112" s="69">
        <f>V106</f>
        <v>1</v>
      </c>
      <c r="AA112" s="332">
        <v>4</v>
      </c>
      <c r="AB112" s="333"/>
      <c r="AC112" s="336">
        <f>4-1</f>
        <v>3</v>
      </c>
      <c r="AD112" s="333"/>
      <c r="AE112" s="336">
        <f>3+1</f>
        <v>4</v>
      </c>
      <c r="AF112" s="337"/>
      <c r="AG112" s="338">
        <v>1</v>
      </c>
      <c r="AH112" s="339"/>
    </row>
    <row r="113" spans="1:39" ht="22.5" customHeight="1" x14ac:dyDescent="0.4">
      <c r="C113" s="357">
        <v>2</v>
      </c>
      <c r="D113" s="358"/>
      <c r="E113" s="359" t="str">
        <f>'市長杯 U-12クラス_組み合わせ'!F63</f>
        <v>S4スペランツァ　セグンド</v>
      </c>
      <c r="F113" s="360"/>
      <c r="G113" s="360"/>
      <c r="H113" s="360"/>
      <c r="I113" s="360"/>
      <c r="J113" s="360"/>
      <c r="K113" s="360"/>
      <c r="L113" s="365" t="s">
        <v>269</v>
      </c>
      <c r="M113" s="366"/>
      <c r="N113" s="70">
        <f>U112</f>
        <v>0</v>
      </c>
      <c r="O113" s="71" t="s">
        <v>216</v>
      </c>
      <c r="P113" s="72">
        <f>S112</f>
        <v>3</v>
      </c>
      <c r="Q113" s="73"/>
      <c r="R113" s="74"/>
      <c r="S113" s="74"/>
      <c r="T113" s="74"/>
      <c r="U113" s="75"/>
      <c r="V113" s="372" t="s">
        <v>269</v>
      </c>
      <c r="W113" s="366"/>
      <c r="X113" s="70">
        <f>Q102</f>
        <v>3</v>
      </c>
      <c r="Y113" s="71" t="s">
        <v>216</v>
      </c>
      <c r="Z113" s="76">
        <f>V102</f>
        <v>4</v>
      </c>
      <c r="AA113" s="357">
        <v>0</v>
      </c>
      <c r="AB113" s="358"/>
      <c r="AC113" s="361">
        <f>3-3-4</f>
        <v>-4</v>
      </c>
      <c r="AD113" s="358"/>
      <c r="AE113" s="361">
        <f>3+0</f>
        <v>3</v>
      </c>
      <c r="AF113" s="362"/>
      <c r="AG113" s="363">
        <v>3</v>
      </c>
      <c r="AH113" s="364"/>
    </row>
    <row r="114" spans="1:39" ht="22.5" customHeight="1" thickBot="1" x14ac:dyDescent="0.45">
      <c r="C114" s="349">
        <v>3</v>
      </c>
      <c r="D114" s="350"/>
      <c r="E114" s="351" t="str">
        <f>'市長杯 U-12クラス_組み合わせ'!F65</f>
        <v>unionSC U12</v>
      </c>
      <c r="F114" s="352"/>
      <c r="G114" s="352"/>
      <c r="H114" s="352"/>
      <c r="I114" s="352"/>
      <c r="J114" s="352"/>
      <c r="K114" s="352"/>
      <c r="L114" s="367" t="s">
        <v>271</v>
      </c>
      <c r="M114" s="368"/>
      <c r="N114" s="80">
        <f>Z112</f>
        <v>1</v>
      </c>
      <c r="O114" s="81" t="s">
        <v>216</v>
      </c>
      <c r="P114" s="82">
        <f>X112</f>
        <v>1</v>
      </c>
      <c r="Q114" s="371" t="s">
        <v>270</v>
      </c>
      <c r="R114" s="368"/>
      <c r="S114" s="80">
        <f>Z113</f>
        <v>4</v>
      </c>
      <c r="T114" s="81" t="s">
        <v>216</v>
      </c>
      <c r="U114" s="82">
        <f>X113</f>
        <v>3</v>
      </c>
      <c r="V114" s="83"/>
      <c r="W114" s="84"/>
      <c r="X114" s="84"/>
      <c r="Y114" s="84"/>
      <c r="Z114" s="85"/>
      <c r="AA114" s="349">
        <v>4</v>
      </c>
      <c r="AB114" s="350"/>
      <c r="AC114" s="353">
        <f>5-1-3</f>
        <v>1</v>
      </c>
      <c r="AD114" s="350"/>
      <c r="AE114" s="353">
        <f>1+4</f>
        <v>5</v>
      </c>
      <c r="AF114" s="354"/>
      <c r="AG114" s="355">
        <v>2</v>
      </c>
      <c r="AH114" s="356"/>
    </row>
    <row r="115" spans="1:39" ht="18.75" customHeight="1" thickBot="1" x14ac:dyDescent="0.45"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39" ht="18.75" customHeight="1" thickBot="1" x14ac:dyDescent="0.45">
      <c r="C116" s="340" t="s">
        <v>237</v>
      </c>
      <c r="D116" s="341"/>
      <c r="E116" s="341"/>
      <c r="F116" s="341"/>
      <c r="G116" s="341"/>
      <c r="H116" s="341"/>
      <c r="I116" s="341"/>
      <c r="J116" s="341"/>
      <c r="K116" s="341"/>
      <c r="L116" s="342" t="str">
        <f>E117</f>
        <v>宇大付属小SSS　U-11</v>
      </c>
      <c r="M116" s="343"/>
      <c r="N116" s="343"/>
      <c r="O116" s="343"/>
      <c r="P116" s="344"/>
      <c r="Q116" s="345" t="str">
        <f>E118</f>
        <v>ISOSC</v>
      </c>
      <c r="R116" s="343"/>
      <c r="S116" s="343"/>
      <c r="T116" s="343"/>
      <c r="U116" s="344"/>
      <c r="V116" s="345" t="str">
        <f>E119</f>
        <v>FCグランディール</v>
      </c>
      <c r="W116" s="343"/>
      <c r="X116" s="343"/>
      <c r="Y116" s="343"/>
      <c r="Z116" s="346"/>
      <c r="AA116" s="347" t="s">
        <v>212</v>
      </c>
      <c r="AB116" s="348"/>
      <c r="AC116" s="328" t="s">
        <v>213</v>
      </c>
      <c r="AD116" s="348"/>
      <c r="AE116" s="328" t="s">
        <v>214</v>
      </c>
      <c r="AF116" s="329"/>
      <c r="AG116" s="330" t="s">
        <v>215</v>
      </c>
      <c r="AH116" s="331"/>
    </row>
    <row r="117" spans="1:39" ht="22.5" customHeight="1" x14ac:dyDescent="0.4">
      <c r="C117" s="332">
        <v>4</v>
      </c>
      <c r="D117" s="333"/>
      <c r="E117" s="334" t="str">
        <f>'市長杯 U-12クラス_組み合わせ'!F67</f>
        <v>宇大付属小SSS　U-11</v>
      </c>
      <c r="F117" s="335"/>
      <c r="G117" s="335"/>
      <c r="H117" s="335"/>
      <c r="I117" s="335"/>
      <c r="J117" s="335"/>
      <c r="K117" s="335"/>
      <c r="L117" s="63"/>
      <c r="M117" s="64"/>
      <c r="N117" s="64"/>
      <c r="O117" s="64"/>
      <c r="P117" s="65"/>
      <c r="Q117" s="369" t="s">
        <v>270</v>
      </c>
      <c r="R117" s="370"/>
      <c r="S117" s="66">
        <f>Q100</f>
        <v>3</v>
      </c>
      <c r="T117" s="67" t="s">
        <v>216</v>
      </c>
      <c r="U117" s="68">
        <f>V100</f>
        <v>2</v>
      </c>
      <c r="V117" s="369" t="s">
        <v>269</v>
      </c>
      <c r="W117" s="370"/>
      <c r="X117" s="66">
        <f>Q108</f>
        <v>0</v>
      </c>
      <c r="Y117" s="67" t="s">
        <v>216</v>
      </c>
      <c r="Z117" s="69">
        <f>V108</f>
        <v>2</v>
      </c>
      <c r="AA117" s="332">
        <v>3</v>
      </c>
      <c r="AB117" s="333"/>
      <c r="AC117" s="336">
        <f>3-2-2</f>
        <v>-1</v>
      </c>
      <c r="AD117" s="333"/>
      <c r="AE117" s="336">
        <f>3+0</f>
        <v>3</v>
      </c>
      <c r="AF117" s="337"/>
      <c r="AG117" s="338">
        <v>2</v>
      </c>
      <c r="AH117" s="339"/>
    </row>
    <row r="118" spans="1:39" ht="22.5" customHeight="1" x14ac:dyDescent="0.4">
      <c r="C118" s="357">
        <v>5</v>
      </c>
      <c r="D118" s="358"/>
      <c r="E118" s="359" t="str">
        <f>'市長杯 U-12クラス_組み合わせ'!F69</f>
        <v>ISOSC</v>
      </c>
      <c r="F118" s="360"/>
      <c r="G118" s="360"/>
      <c r="H118" s="360"/>
      <c r="I118" s="360"/>
      <c r="J118" s="360"/>
      <c r="K118" s="360"/>
      <c r="L118" s="365" t="s">
        <v>269</v>
      </c>
      <c r="M118" s="366"/>
      <c r="N118" s="70">
        <f>U117</f>
        <v>2</v>
      </c>
      <c r="O118" s="71" t="s">
        <v>216</v>
      </c>
      <c r="P118" s="72">
        <f>S117</f>
        <v>3</v>
      </c>
      <c r="Q118" s="73"/>
      <c r="R118" s="74"/>
      <c r="S118" s="74"/>
      <c r="T118" s="74"/>
      <c r="U118" s="75"/>
      <c r="V118" s="372" t="s">
        <v>269</v>
      </c>
      <c r="W118" s="366"/>
      <c r="X118" s="70">
        <f>Q104</f>
        <v>0</v>
      </c>
      <c r="Y118" s="71" t="s">
        <v>216</v>
      </c>
      <c r="Z118" s="76">
        <f>V104</f>
        <v>6</v>
      </c>
      <c r="AA118" s="357">
        <v>0</v>
      </c>
      <c r="AB118" s="358"/>
      <c r="AC118" s="361">
        <f>2-3-6</f>
        <v>-7</v>
      </c>
      <c r="AD118" s="358"/>
      <c r="AE118" s="361">
        <f>2+0</f>
        <v>2</v>
      </c>
      <c r="AF118" s="362"/>
      <c r="AG118" s="363">
        <v>3</v>
      </c>
      <c r="AH118" s="364"/>
    </row>
    <row r="119" spans="1:39" ht="22.5" customHeight="1" thickBot="1" x14ac:dyDescent="0.45">
      <c r="C119" s="349">
        <v>6</v>
      </c>
      <c r="D119" s="350"/>
      <c r="E119" s="351" t="str">
        <f>'市長杯 U-12クラス_組み合わせ'!F71</f>
        <v>FCグランディール</v>
      </c>
      <c r="F119" s="352"/>
      <c r="G119" s="352"/>
      <c r="H119" s="352"/>
      <c r="I119" s="352"/>
      <c r="J119" s="352"/>
      <c r="K119" s="352"/>
      <c r="L119" s="367" t="s">
        <v>270</v>
      </c>
      <c r="M119" s="368"/>
      <c r="N119" s="80">
        <f>Z117</f>
        <v>2</v>
      </c>
      <c r="O119" s="81" t="s">
        <v>216</v>
      </c>
      <c r="P119" s="82">
        <f>X117</f>
        <v>0</v>
      </c>
      <c r="Q119" s="371" t="s">
        <v>270</v>
      </c>
      <c r="R119" s="368"/>
      <c r="S119" s="80">
        <f>Z118</f>
        <v>6</v>
      </c>
      <c r="T119" s="81" t="s">
        <v>216</v>
      </c>
      <c r="U119" s="82">
        <f>X118</f>
        <v>0</v>
      </c>
      <c r="V119" s="83"/>
      <c r="W119" s="84"/>
      <c r="X119" s="84"/>
      <c r="Y119" s="84"/>
      <c r="Z119" s="85"/>
      <c r="AA119" s="349">
        <v>6</v>
      </c>
      <c r="AB119" s="350"/>
      <c r="AC119" s="353">
        <f>8-0</f>
        <v>8</v>
      </c>
      <c r="AD119" s="350"/>
      <c r="AE119" s="353">
        <f>2+6</f>
        <v>8</v>
      </c>
      <c r="AF119" s="354"/>
      <c r="AG119" s="355">
        <v>1</v>
      </c>
      <c r="AH119" s="356"/>
    </row>
    <row r="120" spans="1:39" ht="18.75" customHeight="1" x14ac:dyDescent="0.4">
      <c r="C120" s="48"/>
      <c r="D120" s="48"/>
      <c r="E120" s="60"/>
      <c r="F120" s="60"/>
      <c r="G120" s="60"/>
      <c r="H120" s="60"/>
      <c r="I120" s="60"/>
      <c r="J120" s="60"/>
      <c r="K120" s="60"/>
      <c r="L120" s="60"/>
      <c r="M120" s="60"/>
      <c r="N120" s="48"/>
      <c r="O120" s="48"/>
      <c r="P120" s="49"/>
      <c r="Q120" s="48"/>
      <c r="R120" s="49"/>
      <c r="S120" s="48"/>
      <c r="T120" s="48"/>
      <c r="U120" s="49"/>
      <c r="V120" s="48"/>
      <c r="W120" s="49"/>
      <c r="AC120" s="48"/>
      <c r="AD120" s="48"/>
      <c r="AE120" s="48"/>
      <c r="AF120" s="48"/>
      <c r="AG120" s="48"/>
      <c r="AH120" s="48"/>
      <c r="AI120" s="48"/>
      <c r="AJ120" s="48"/>
    </row>
    <row r="121" spans="1:39" ht="18.75" customHeight="1" x14ac:dyDescent="0.4">
      <c r="A121" s="393" t="s">
        <v>225</v>
      </c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  <c r="AH121" s="393"/>
      <c r="AI121" s="393"/>
      <c r="AJ121" s="393"/>
      <c r="AK121" s="393"/>
      <c r="AL121" s="393"/>
      <c r="AM121" s="393"/>
    </row>
    <row r="122" spans="1:39" ht="18.75" customHeight="1" x14ac:dyDescent="0.4">
      <c r="A122" s="393"/>
      <c r="B122" s="393"/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93"/>
    </row>
    <row r="123" spans="1:39" ht="18.75" customHeight="1" x14ac:dyDescent="0.4">
      <c r="B123" s="46" t="s">
        <v>233</v>
      </c>
      <c r="C123" s="46"/>
      <c r="D123" s="46"/>
      <c r="E123" s="46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</row>
    <row r="124" spans="1:39" ht="18.75" customHeight="1" x14ac:dyDescent="0.4">
      <c r="B124" s="394" t="s">
        <v>202</v>
      </c>
      <c r="C124" s="394"/>
      <c r="D124" s="394"/>
      <c r="E124" s="394"/>
      <c r="F124" s="395" t="str">
        <f>'市長杯 U-12クラス_組み合わせ'!Q10</f>
        <v>GP　白　沢　南　コート</v>
      </c>
      <c r="G124" s="395"/>
      <c r="H124" s="395"/>
      <c r="I124" s="395"/>
      <c r="J124" s="395"/>
      <c r="K124" s="395"/>
      <c r="L124" s="395"/>
      <c r="M124" s="395"/>
      <c r="N124" s="394" t="s">
        <v>203</v>
      </c>
      <c r="O124" s="394"/>
      <c r="P124" s="394"/>
      <c r="Q124" s="394"/>
      <c r="R124" s="395" t="str">
        <f>'市長杯 U-12クラス_組み合わせ'!T19</f>
        <v>スポルト宇都宮　U12</v>
      </c>
      <c r="S124" s="395"/>
      <c r="T124" s="395"/>
      <c r="U124" s="395"/>
      <c r="V124" s="395"/>
      <c r="W124" s="395"/>
      <c r="X124" s="395"/>
      <c r="Y124" s="395"/>
      <c r="Z124" s="394" t="s">
        <v>204</v>
      </c>
      <c r="AA124" s="394"/>
      <c r="AB124" s="394"/>
      <c r="AC124" s="394"/>
      <c r="AD124" s="396">
        <v>44374</v>
      </c>
      <c r="AE124" s="397"/>
      <c r="AF124" s="397"/>
      <c r="AG124" s="397"/>
      <c r="AH124" s="397"/>
      <c r="AI124" s="397"/>
      <c r="AJ124" s="397"/>
      <c r="AK124" s="398">
        <f>AD124</f>
        <v>44374</v>
      </c>
      <c r="AL124" s="399"/>
    </row>
    <row r="125" spans="1:39" ht="18.75" customHeight="1" x14ac:dyDescent="0.4">
      <c r="T125" s="47"/>
    </row>
    <row r="126" spans="1:39" ht="18.75" customHeight="1" thickBot="1" x14ac:dyDescent="0.45">
      <c r="A126" s="45" t="s">
        <v>238</v>
      </c>
    </row>
    <row r="127" spans="1:39" ht="18.75" customHeight="1" thickBot="1" x14ac:dyDescent="0.45">
      <c r="A127" s="410"/>
      <c r="B127" s="400"/>
      <c r="C127" s="411" t="s">
        <v>205</v>
      </c>
      <c r="D127" s="411"/>
      <c r="E127" s="411"/>
      <c r="F127" s="400" t="s">
        <v>206</v>
      </c>
      <c r="G127" s="400"/>
      <c r="H127" s="400"/>
      <c r="I127" s="411" t="s">
        <v>207</v>
      </c>
      <c r="J127" s="411"/>
      <c r="K127" s="411"/>
      <c r="L127" s="411"/>
      <c r="M127" s="411"/>
      <c r="N127" s="411"/>
      <c r="O127" s="411"/>
      <c r="P127" s="411"/>
      <c r="Q127" s="411" t="s">
        <v>208</v>
      </c>
      <c r="R127" s="411"/>
      <c r="S127" s="411"/>
      <c r="T127" s="411"/>
      <c r="U127" s="411"/>
      <c r="V127" s="411"/>
      <c r="W127" s="411"/>
      <c r="X127" s="411" t="s">
        <v>207</v>
      </c>
      <c r="Y127" s="411"/>
      <c r="Z127" s="411"/>
      <c r="AA127" s="411"/>
      <c r="AB127" s="411"/>
      <c r="AC127" s="411"/>
      <c r="AD127" s="411"/>
      <c r="AE127" s="411"/>
      <c r="AF127" s="400" t="s">
        <v>206</v>
      </c>
      <c r="AG127" s="400"/>
      <c r="AH127" s="400"/>
      <c r="AI127" s="400" t="s">
        <v>209</v>
      </c>
      <c r="AJ127" s="400"/>
      <c r="AK127" s="400"/>
      <c r="AL127" s="400"/>
      <c r="AM127" s="401"/>
    </row>
    <row r="128" spans="1:39" ht="18.75" customHeight="1" x14ac:dyDescent="0.4">
      <c r="A128" s="402">
        <v>1</v>
      </c>
      <c r="B128" s="403"/>
      <c r="C128" s="404">
        <v>0.35416666666666669</v>
      </c>
      <c r="D128" s="404"/>
      <c r="E128" s="404"/>
      <c r="F128" s="405"/>
      <c r="G128" s="405"/>
      <c r="H128" s="405"/>
      <c r="I128" s="406" t="str">
        <f>E142</f>
        <v>みはらSCｊｒ</v>
      </c>
      <c r="J128" s="407"/>
      <c r="K128" s="407"/>
      <c r="L128" s="407"/>
      <c r="M128" s="407"/>
      <c r="N128" s="407"/>
      <c r="O128" s="407"/>
      <c r="P128" s="407"/>
      <c r="Q128" s="408">
        <f>IF(OR(S128="",S129=""),"",S128+S129)</f>
        <v>3</v>
      </c>
      <c r="R128" s="409"/>
      <c r="S128" s="52">
        <v>1</v>
      </c>
      <c r="T128" s="53" t="s">
        <v>210</v>
      </c>
      <c r="U128" s="52">
        <v>0</v>
      </c>
      <c r="V128" s="408">
        <f>IF(OR(U128="",U129=""),"",U128+U129)</f>
        <v>0</v>
      </c>
      <c r="W128" s="408"/>
      <c r="X128" s="406" t="str">
        <f>E143</f>
        <v>陽東SSS</v>
      </c>
      <c r="Y128" s="407"/>
      <c r="Z128" s="407"/>
      <c r="AA128" s="407"/>
      <c r="AB128" s="407"/>
      <c r="AC128" s="407"/>
      <c r="AD128" s="407"/>
      <c r="AE128" s="407"/>
      <c r="AF128" s="405"/>
      <c r="AG128" s="405"/>
      <c r="AH128" s="405"/>
      <c r="AI128" s="408" t="s">
        <v>240</v>
      </c>
      <c r="AJ128" s="408"/>
      <c r="AK128" s="408"/>
      <c r="AL128" s="408"/>
      <c r="AM128" s="412"/>
    </row>
    <row r="129" spans="1:39" ht="18.75" customHeight="1" x14ac:dyDescent="0.4">
      <c r="A129" s="375"/>
      <c r="B129" s="376"/>
      <c r="C129" s="377"/>
      <c r="D129" s="377"/>
      <c r="E129" s="377"/>
      <c r="F129" s="378"/>
      <c r="G129" s="378"/>
      <c r="H129" s="378"/>
      <c r="I129" s="381"/>
      <c r="J129" s="381"/>
      <c r="K129" s="381"/>
      <c r="L129" s="381"/>
      <c r="M129" s="381"/>
      <c r="N129" s="381"/>
      <c r="O129" s="381"/>
      <c r="P129" s="381"/>
      <c r="Q129" s="383"/>
      <c r="R129" s="383"/>
      <c r="S129" s="54">
        <v>2</v>
      </c>
      <c r="T129" s="55" t="s">
        <v>210</v>
      </c>
      <c r="U129" s="54">
        <v>0</v>
      </c>
      <c r="V129" s="382"/>
      <c r="W129" s="382"/>
      <c r="X129" s="381"/>
      <c r="Y129" s="381"/>
      <c r="Z129" s="381"/>
      <c r="AA129" s="381"/>
      <c r="AB129" s="381"/>
      <c r="AC129" s="381"/>
      <c r="AD129" s="381"/>
      <c r="AE129" s="381"/>
      <c r="AF129" s="378"/>
      <c r="AG129" s="378"/>
      <c r="AH129" s="378"/>
      <c r="AI129" s="382"/>
      <c r="AJ129" s="382"/>
      <c r="AK129" s="382"/>
      <c r="AL129" s="382"/>
      <c r="AM129" s="384"/>
    </row>
    <row r="130" spans="1:39" ht="18.75" customHeight="1" x14ac:dyDescent="0.4">
      <c r="A130" s="373">
        <v>2</v>
      </c>
      <c r="B130" s="374"/>
      <c r="C130" s="377">
        <f>C128+"0:50"</f>
        <v>0.3888888888888889</v>
      </c>
      <c r="D130" s="377">
        <v>0.4375</v>
      </c>
      <c r="E130" s="377"/>
      <c r="F130" s="378"/>
      <c r="G130" s="378"/>
      <c r="H130" s="378"/>
      <c r="I130" s="379" t="str">
        <f>E147</f>
        <v>スポルト宇都宮　U12</v>
      </c>
      <c r="J130" s="380"/>
      <c r="K130" s="380"/>
      <c r="L130" s="380"/>
      <c r="M130" s="380"/>
      <c r="N130" s="380"/>
      <c r="O130" s="380"/>
      <c r="P130" s="380"/>
      <c r="Q130" s="382">
        <f t="shared" ref="Q130" si="36">IF(OR(S130="",S131=""),"",S130+S131)</f>
        <v>0</v>
      </c>
      <c r="R130" s="383"/>
      <c r="S130" s="56">
        <v>0</v>
      </c>
      <c r="T130" s="57" t="s">
        <v>210</v>
      </c>
      <c r="U130" s="56">
        <v>0</v>
      </c>
      <c r="V130" s="382">
        <f t="shared" ref="V130" si="37">IF(OR(U130="",U131=""),"",U130+U131)</f>
        <v>0</v>
      </c>
      <c r="W130" s="382"/>
      <c r="X130" s="379" t="str">
        <f>E148</f>
        <v>ともぞうSC U12</v>
      </c>
      <c r="Y130" s="380"/>
      <c r="Z130" s="380"/>
      <c r="AA130" s="380"/>
      <c r="AB130" s="380"/>
      <c r="AC130" s="380"/>
      <c r="AD130" s="380"/>
      <c r="AE130" s="380"/>
      <c r="AF130" s="378"/>
      <c r="AG130" s="378"/>
      <c r="AH130" s="378"/>
      <c r="AI130" s="382" t="s">
        <v>241</v>
      </c>
      <c r="AJ130" s="382"/>
      <c r="AK130" s="382"/>
      <c r="AL130" s="382"/>
      <c r="AM130" s="384"/>
    </row>
    <row r="131" spans="1:39" ht="18.75" customHeight="1" x14ac:dyDescent="0.4">
      <c r="A131" s="375"/>
      <c r="B131" s="376"/>
      <c r="C131" s="377"/>
      <c r="D131" s="377"/>
      <c r="E131" s="377"/>
      <c r="F131" s="378"/>
      <c r="G131" s="378"/>
      <c r="H131" s="378"/>
      <c r="I131" s="381"/>
      <c r="J131" s="381"/>
      <c r="K131" s="381"/>
      <c r="L131" s="381"/>
      <c r="M131" s="381"/>
      <c r="N131" s="381"/>
      <c r="O131" s="381"/>
      <c r="P131" s="381"/>
      <c r="Q131" s="383"/>
      <c r="R131" s="383"/>
      <c r="S131" s="54">
        <v>0</v>
      </c>
      <c r="T131" s="55" t="s">
        <v>210</v>
      </c>
      <c r="U131" s="54">
        <v>0</v>
      </c>
      <c r="V131" s="382"/>
      <c r="W131" s="382"/>
      <c r="X131" s="381"/>
      <c r="Y131" s="381"/>
      <c r="Z131" s="381"/>
      <c r="AA131" s="381"/>
      <c r="AB131" s="381"/>
      <c r="AC131" s="381"/>
      <c r="AD131" s="381"/>
      <c r="AE131" s="381"/>
      <c r="AF131" s="378"/>
      <c r="AG131" s="378"/>
      <c r="AH131" s="378"/>
      <c r="AI131" s="382"/>
      <c r="AJ131" s="382"/>
      <c r="AK131" s="382"/>
      <c r="AL131" s="382"/>
      <c r="AM131" s="384"/>
    </row>
    <row r="132" spans="1:39" ht="18.75" customHeight="1" x14ac:dyDescent="0.4">
      <c r="A132" s="373">
        <v>3</v>
      </c>
      <c r="B132" s="374"/>
      <c r="C132" s="377">
        <f>C130+"0:50"</f>
        <v>0.4236111111111111</v>
      </c>
      <c r="D132" s="377">
        <v>0.47916666666666702</v>
      </c>
      <c r="E132" s="377"/>
      <c r="F132" s="378"/>
      <c r="G132" s="378"/>
      <c r="H132" s="378"/>
      <c r="I132" s="379" t="str">
        <f>E143</f>
        <v>陽東SSS</v>
      </c>
      <c r="J132" s="380"/>
      <c r="K132" s="380"/>
      <c r="L132" s="380"/>
      <c r="M132" s="380"/>
      <c r="N132" s="380"/>
      <c r="O132" s="380"/>
      <c r="P132" s="380"/>
      <c r="Q132" s="382">
        <f t="shared" ref="Q132" si="38">IF(OR(S132="",S133=""),"",S132+S133)</f>
        <v>0</v>
      </c>
      <c r="R132" s="383"/>
      <c r="S132" s="56">
        <v>0</v>
      </c>
      <c r="T132" s="57" t="s">
        <v>210</v>
      </c>
      <c r="U132" s="56">
        <v>3</v>
      </c>
      <c r="V132" s="382">
        <f t="shared" ref="V132" si="39">IF(OR(U132="",U133=""),"",U132+U133)</f>
        <v>4</v>
      </c>
      <c r="W132" s="382"/>
      <c r="X132" s="379" t="str">
        <f>E144</f>
        <v>ブラッドレスSC</v>
      </c>
      <c r="Y132" s="380"/>
      <c r="Z132" s="380"/>
      <c r="AA132" s="380"/>
      <c r="AB132" s="380"/>
      <c r="AC132" s="380"/>
      <c r="AD132" s="380"/>
      <c r="AE132" s="380"/>
      <c r="AF132" s="378"/>
      <c r="AG132" s="378"/>
      <c r="AH132" s="378"/>
      <c r="AI132" s="382" t="s">
        <v>242</v>
      </c>
      <c r="AJ132" s="382"/>
      <c r="AK132" s="382"/>
      <c r="AL132" s="382"/>
      <c r="AM132" s="384"/>
    </row>
    <row r="133" spans="1:39" ht="18.75" customHeight="1" x14ac:dyDescent="0.4">
      <c r="A133" s="375"/>
      <c r="B133" s="376"/>
      <c r="C133" s="377"/>
      <c r="D133" s="377"/>
      <c r="E133" s="377"/>
      <c r="F133" s="378"/>
      <c r="G133" s="378"/>
      <c r="H133" s="378"/>
      <c r="I133" s="381"/>
      <c r="J133" s="381"/>
      <c r="K133" s="381"/>
      <c r="L133" s="381"/>
      <c r="M133" s="381"/>
      <c r="N133" s="381"/>
      <c r="O133" s="381"/>
      <c r="P133" s="381"/>
      <c r="Q133" s="383"/>
      <c r="R133" s="383"/>
      <c r="S133" s="54">
        <v>0</v>
      </c>
      <c r="T133" s="55" t="s">
        <v>210</v>
      </c>
      <c r="U133" s="54">
        <v>1</v>
      </c>
      <c r="V133" s="382"/>
      <c r="W133" s="382"/>
      <c r="X133" s="381"/>
      <c r="Y133" s="381"/>
      <c r="Z133" s="381"/>
      <c r="AA133" s="381"/>
      <c r="AB133" s="381"/>
      <c r="AC133" s="381"/>
      <c r="AD133" s="381"/>
      <c r="AE133" s="381"/>
      <c r="AF133" s="378"/>
      <c r="AG133" s="378"/>
      <c r="AH133" s="378"/>
      <c r="AI133" s="382"/>
      <c r="AJ133" s="382"/>
      <c r="AK133" s="382"/>
      <c r="AL133" s="382"/>
      <c r="AM133" s="384"/>
    </row>
    <row r="134" spans="1:39" ht="18.75" customHeight="1" x14ac:dyDescent="0.4">
      <c r="A134" s="373">
        <v>4</v>
      </c>
      <c r="B134" s="374"/>
      <c r="C134" s="377">
        <f>C132+"0:50"</f>
        <v>0.45833333333333331</v>
      </c>
      <c r="D134" s="377">
        <v>0.52083333333333304</v>
      </c>
      <c r="E134" s="377"/>
      <c r="F134" s="378"/>
      <c r="G134" s="378"/>
      <c r="H134" s="378"/>
      <c r="I134" s="379" t="str">
        <f>E148</f>
        <v>ともぞうSC U12</v>
      </c>
      <c r="J134" s="380"/>
      <c r="K134" s="380"/>
      <c r="L134" s="380"/>
      <c r="M134" s="380"/>
      <c r="N134" s="380"/>
      <c r="O134" s="380"/>
      <c r="P134" s="380"/>
      <c r="Q134" s="382">
        <f t="shared" ref="Q134" si="40">IF(OR(S134="",S135=""),"",S134+S135)</f>
        <v>7</v>
      </c>
      <c r="R134" s="383"/>
      <c r="S134" s="56">
        <v>3</v>
      </c>
      <c r="T134" s="57" t="s">
        <v>210</v>
      </c>
      <c r="U134" s="56">
        <v>0</v>
      </c>
      <c r="V134" s="382">
        <f t="shared" ref="V134" si="41">IF(OR(U134="",U135=""),"",U134+U135)</f>
        <v>0</v>
      </c>
      <c r="W134" s="382"/>
      <c r="X134" s="379" t="str">
        <f>E149</f>
        <v>サウス宇都宮SC</v>
      </c>
      <c r="Y134" s="380"/>
      <c r="Z134" s="380"/>
      <c r="AA134" s="380"/>
      <c r="AB134" s="380"/>
      <c r="AC134" s="380"/>
      <c r="AD134" s="380"/>
      <c r="AE134" s="380"/>
      <c r="AF134" s="378"/>
      <c r="AG134" s="378"/>
      <c r="AH134" s="378"/>
      <c r="AI134" s="382" t="s">
        <v>243</v>
      </c>
      <c r="AJ134" s="382"/>
      <c r="AK134" s="382"/>
      <c r="AL134" s="382"/>
      <c r="AM134" s="384"/>
    </row>
    <row r="135" spans="1:39" ht="18.75" customHeight="1" x14ac:dyDescent="0.4">
      <c r="A135" s="375"/>
      <c r="B135" s="376"/>
      <c r="C135" s="377"/>
      <c r="D135" s="377"/>
      <c r="E135" s="377"/>
      <c r="F135" s="378"/>
      <c r="G135" s="378"/>
      <c r="H135" s="378"/>
      <c r="I135" s="381"/>
      <c r="J135" s="381"/>
      <c r="K135" s="381"/>
      <c r="L135" s="381"/>
      <c r="M135" s="381"/>
      <c r="N135" s="381"/>
      <c r="O135" s="381"/>
      <c r="P135" s="381"/>
      <c r="Q135" s="383"/>
      <c r="R135" s="383"/>
      <c r="S135" s="54">
        <v>4</v>
      </c>
      <c r="T135" s="55" t="s">
        <v>210</v>
      </c>
      <c r="U135" s="54">
        <v>0</v>
      </c>
      <c r="V135" s="382"/>
      <c r="W135" s="382"/>
      <c r="X135" s="381"/>
      <c r="Y135" s="381"/>
      <c r="Z135" s="381"/>
      <c r="AA135" s="381"/>
      <c r="AB135" s="381"/>
      <c r="AC135" s="381"/>
      <c r="AD135" s="381"/>
      <c r="AE135" s="381"/>
      <c r="AF135" s="378"/>
      <c r="AG135" s="378"/>
      <c r="AH135" s="378"/>
      <c r="AI135" s="382"/>
      <c r="AJ135" s="382"/>
      <c r="AK135" s="382"/>
      <c r="AL135" s="382"/>
      <c r="AM135" s="384"/>
    </row>
    <row r="136" spans="1:39" ht="18.75" customHeight="1" x14ac:dyDescent="0.4">
      <c r="A136" s="373">
        <v>5</v>
      </c>
      <c r="B136" s="374"/>
      <c r="C136" s="377">
        <f>C134+"0:50"</f>
        <v>0.49305555555555552</v>
      </c>
      <c r="D136" s="377">
        <v>0.5625</v>
      </c>
      <c r="E136" s="377"/>
      <c r="F136" s="378"/>
      <c r="G136" s="378"/>
      <c r="H136" s="378"/>
      <c r="I136" s="379" t="str">
        <f>E142</f>
        <v>みはらSCｊｒ</v>
      </c>
      <c r="J136" s="380"/>
      <c r="K136" s="380"/>
      <c r="L136" s="380"/>
      <c r="M136" s="380"/>
      <c r="N136" s="380"/>
      <c r="O136" s="380"/>
      <c r="P136" s="380"/>
      <c r="Q136" s="382">
        <f t="shared" ref="Q136" si="42">IF(OR(S136="",S137=""),"",S136+S137)</f>
        <v>1</v>
      </c>
      <c r="R136" s="383"/>
      <c r="S136" s="56">
        <v>1</v>
      </c>
      <c r="T136" s="57" t="s">
        <v>210</v>
      </c>
      <c r="U136" s="56">
        <v>0</v>
      </c>
      <c r="V136" s="382">
        <f t="shared" ref="V136" si="43">IF(OR(U136="",U137=""),"",U136+U137)</f>
        <v>0</v>
      </c>
      <c r="W136" s="382"/>
      <c r="X136" s="379" t="str">
        <f>E144</f>
        <v>ブラッドレスSC</v>
      </c>
      <c r="Y136" s="380"/>
      <c r="Z136" s="380"/>
      <c r="AA136" s="380"/>
      <c r="AB136" s="380"/>
      <c r="AC136" s="380"/>
      <c r="AD136" s="380"/>
      <c r="AE136" s="380"/>
      <c r="AF136" s="378"/>
      <c r="AG136" s="378"/>
      <c r="AH136" s="378"/>
      <c r="AI136" s="382" t="s">
        <v>244</v>
      </c>
      <c r="AJ136" s="382"/>
      <c r="AK136" s="382"/>
      <c r="AL136" s="382"/>
      <c r="AM136" s="384"/>
    </row>
    <row r="137" spans="1:39" ht="18.75" customHeight="1" x14ac:dyDescent="0.4">
      <c r="A137" s="375"/>
      <c r="B137" s="376"/>
      <c r="C137" s="377"/>
      <c r="D137" s="377"/>
      <c r="E137" s="377"/>
      <c r="F137" s="378"/>
      <c r="G137" s="378"/>
      <c r="H137" s="378"/>
      <c r="I137" s="381"/>
      <c r="J137" s="381"/>
      <c r="K137" s="381"/>
      <c r="L137" s="381"/>
      <c r="M137" s="381"/>
      <c r="N137" s="381"/>
      <c r="O137" s="381"/>
      <c r="P137" s="381"/>
      <c r="Q137" s="383"/>
      <c r="R137" s="383"/>
      <c r="S137" s="54">
        <v>0</v>
      </c>
      <c r="T137" s="55" t="s">
        <v>210</v>
      </c>
      <c r="U137" s="54">
        <v>0</v>
      </c>
      <c r="V137" s="382"/>
      <c r="W137" s="382"/>
      <c r="X137" s="381"/>
      <c r="Y137" s="381"/>
      <c r="Z137" s="381"/>
      <c r="AA137" s="381"/>
      <c r="AB137" s="381"/>
      <c r="AC137" s="381"/>
      <c r="AD137" s="381"/>
      <c r="AE137" s="381"/>
      <c r="AF137" s="378"/>
      <c r="AG137" s="378"/>
      <c r="AH137" s="378"/>
      <c r="AI137" s="382"/>
      <c r="AJ137" s="382"/>
      <c r="AK137" s="382"/>
      <c r="AL137" s="382"/>
      <c r="AM137" s="384"/>
    </row>
    <row r="138" spans="1:39" ht="18.75" customHeight="1" x14ac:dyDescent="0.4">
      <c r="A138" s="373">
        <v>6</v>
      </c>
      <c r="B138" s="374"/>
      <c r="C138" s="377">
        <f>C136+"0:50"</f>
        <v>0.52777777777777779</v>
      </c>
      <c r="D138" s="377">
        <v>0.60416666666666696</v>
      </c>
      <c r="E138" s="377"/>
      <c r="F138" s="378"/>
      <c r="G138" s="378"/>
      <c r="H138" s="378"/>
      <c r="I138" s="379" t="str">
        <f>E147</f>
        <v>スポルト宇都宮　U12</v>
      </c>
      <c r="J138" s="380"/>
      <c r="K138" s="380"/>
      <c r="L138" s="380"/>
      <c r="M138" s="380"/>
      <c r="N138" s="380"/>
      <c r="O138" s="380"/>
      <c r="P138" s="380"/>
      <c r="Q138" s="382">
        <f t="shared" ref="Q138" si="44">IF(OR(S138="",S139=""),"",S138+S139)</f>
        <v>1</v>
      </c>
      <c r="R138" s="383"/>
      <c r="S138" s="56">
        <v>0</v>
      </c>
      <c r="T138" s="57" t="s">
        <v>210</v>
      </c>
      <c r="U138" s="56">
        <v>1</v>
      </c>
      <c r="V138" s="382">
        <f t="shared" ref="V138" si="45">IF(OR(U138="",U139=""),"",U138+U139)</f>
        <v>1</v>
      </c>
      <c r="W138" s="382"/>
      <c r="X138" s="379" t="str">
        <f>E149</f>
        <v>サウス宇都宮SC</v>
      </c>
      <c r="Y138" s="380"/>
      <c r="Z138" s="380"/>
      <c r="AA138" s="380"/>
      <c r="AB138" s="380"/>
      <c r="AC138" s="380"/>
      <c r="AD138" s="380"/>
      <c r="AE138" s="380"/>
      <c r="AF138" s="378"/>
      <c r="AG138" s="378"/>
      <c r="AH138" s="378"/>
      <c r="AI138" s="382" t="s">
        <v>245</v>
      </c>
      <c r="AJ138" s="382"/>
      <c r="AK138" s="382"/>
      <c r="AL138" s="382"/>
      <c r="AM138" s="384"/>
    </row>
    <row r="139" spans="1:39" ht="18.75" customHeight="1" thickBot="1" x14ac:dyDescent="0.45">
      <c r="A139" s="385"/>
      <c r="B139" s="386"/>
      <c r="C139" s="387"/>
      <c r="D139" s="387"/>
      <c r="E139" s="387"/>
      <c r="F139" s="388"/>
      <c r="G139" s="388"/>
      <c r="H139" s="388"/>
      <c r="I139" s="389"/>
      <c r="J139" s="389"/>
      <c r="K139" s="389"/>
      <c r="L139" s="389"/>
      <c r="M139" s="389"/>
      <c r="N139" s="389"/>
      <c r="O139" s="389"/>
      <c r="P139" s="389"/>
      <c r="Q139" s="390"/>
      <c r="R139" s="390"/>
      <c r="S139" s="58">
        <v>1</v>
      </c>
      <c r="T139" s="59" t="s">
        <v>210</v>
      </c>
      <c r="U139" s="58">
        <v>0</v>
      </c>
      <c r="V139" s="391"/>
      <c r="W139" s="391"/>
      <c r="X139" s="389"/>
      <c r="Y139" s="389"/>
      <c r="Z139" s="389"/>
      <c r="AA139" s="389"/>
      <c r="AB139" s="389"/>
      <c r="AC139" s="389"/>
      <c r="AD139" s="389"/>
      <c r="AE139" s="389"/>
      <c r="AF139" s="388"/>
      <c r="AG139" s="388"/>
      <c r="AH139" s="388"/>
      <c r="AI139" s="391"/>
      <c r="AJ139" s="391"/>
      <c r="AK139" s="391"/>
      <c r="AL139" s="391"/>
      <c r="AM139" s="392"/>
    </row>
    <row r="140" spans="1:39" ht="18.75" customHeight="1" thickBot="1" x14ac:dyDescent="0.45"/>
    <row r="141" spans="1:39" ht="18.75" customHeight="1" thickBot="1" x14ac:dyDescent="0.45">
      <c r="C141" s="340" t="s">
        <v>220</v>
      </c>
      <c r="D141" s="341"/>
      <c r="E141" s="341"/>
      <c r="F141" s="341"/>
      <c r="G141" s="341"/>
      <c r="H141" s="341"/>
      <c r="I141" s="341"/>
      <c r="J141" s="341"/>
      <c r="K141" s="341"/>
      <c r="L141" s="342" t="str">
        <f>E142</f>
        <v>みはらSCｊｒ</v>
      </c>
      <c r="M141" s="343"/>
      <c r="N141" s="343"/>
      <c r="O141" s="343"/>
      <c r="P141" s="344"/>
      <c r="Q141" s="345" t="str">
        <f>E143</f>
        <v>陽東SSS</v>
      </c>
      <c r="R141" s="343"/>
      <c r="S141" s="343"/>
      <c r="T141" s="343"/>
      <c r="U141" s="344"/>
      <c r="V141" s="345" t="str">
        <f>E144</f>
        <v>ブラッドレスSC</v>
      </c>
      <c r="W141" s="343"/>
      <c r="X141" s="343"/>
      <c r="Y141" s="343"/>
      <c r="Z141" s="346"/>
      <c r="AA141" s="347" t="s">
        <v>212</v>
      </c>
      <c r="AB141" s="348"/>
      <c r="AC141" s="328" t="s">
        <v>213</v>
      </c>
      <c r="AD141" s="348"/>
      <c r="AE141" s="328" t="s">
        <v>214</v>
      </c>
      <c r="AF141" s="329"/>
      <c r="AG141" s="330" t="s">
        <v>215</v>
      </c>
      <c r="AH141" s="331"/>
    </row>
    <row r="142" spans="1:39" ht="22.5" customHeight="1" x14ac:dyDescent="0.4">
      <c r="C142" s="332">
        <v>1</v>
      </c>
      <c r="D142" s="333"/>
      <c r="E142" s="334" t="str">
        <f>'市長杯 U-12クラス_組み合わせ'!T13</f>
        <v>みはらSCｊｒ</v>
      </c>
      <c r="F142" s="335"/>
      <c r="G142" s="335"/>
      <c r="H142" s="335"/>
      <c r="I142" s="335"/>
      <c r="J142" s="335"/>
      <c r="K142" s="335"/>
      <c r="L142" s="63"/>
      <c r="M142" s="64"/>
      <c r="N142" s="64"/>
      <c r="O142" s="64"/>
      <c r="P142" s="65"/>
      <c r="Q142" s="369" t="s">
        <v>270</v>
      </c>
      <c r="R142" s="370"/>
      <c r="S142" s="66">
        <f>Q128</f>
        <v>3</v>
      </c>
      <c r="T142" s="67" t="s">
        <v>216</v>
      </c>
      <c r="U142" s="68">
        <f>V128</f>
        <v>0</v>
      </c>
      <c r="V142" s="369" t="s">
        <v>270</v>
      </c>
      <c r="W142" s="370"/>
      <c r="X142" s="66">
        <f>Q136</f>
        <v>1</v>
      </c>
      <c r="Y142" s="67" t="s">
        <v>216</v>
      </c>
      <c r="Z142" s="69">
        <f>V136</f>
        <v>0</v>
      </c>
      <c r="AA142" s="332">
        <v>6</v>
      </c>
      <c r="AB142" s="333"/>
      <c r="AC142" s="336">
        <f>4-0</f>
        <v>4</v>
      </c>
      <c r="AD142" s="333"/>
      <c r="AE142" s="336">
        <f>3+1</f>
        <v>4</v>
      </c>
      <c r="AF142" s="337"/>
      <c r="AG142" s="338">
        <v>1</v>
      </c>
      <c r="AH142" s="339"/>
    </row>
    <row r="143" spans="1:39" ht="22.5" customHeight="1" x14ac:dyDescent="0.4">
      <c r="C143" s="357">
        <v>2</v>
      </c>
      <c r="D143" s="358"/>
      <c r="E143" s="359" t="str">
        <f>'市長杯 U-12クラス_組み合わせ'!T15</f>
        <v>陽東SSS</v>
      </c>
      <c r="F143" s="360"/>
      <c r="G143" s="360"/>
      <c r="H143" s="360"/>
      <c r="I143" s="360"/>
      <c r="J143" s="360"/>
      <c r="K143" s="360"/>
      <c r="L143" s="365" t="s">
        <v>269</v>
      </c>
      <c r="M143" s="366"/>
      <c r="N143" s="70">
        <f>U142</f>
        <v>0</v>
      </c>
      <c r="O143" s="71" t="s">
        <v>216</v>
      </c>
      <c r="P143" s="72">
        <f>S142</f>
        <v>3</v>
      </c>
      <c r="Q143" s="73"/>
      <c r="R143" s="74"/>
      <c r="S143" s="74"/>
      <c r="T143" s="74"/>
      <c r="U143" s="75"/>
      <c r="V143" s="372" t="s">
        <v>269</v>
      </c>
      <c r="W143" s="366"/>
      <c r="X143" s="70">
        <f>Q132</f>
        <v>0</v>
      </c>
      <c r="Y143" s="71" t="s">
        <v>216</v>
      </c>
      <c r="Z143" s="76">
        <f>V132</f>
        <v>4</v>
      </c>
      <c r="AA143" s="357">
        <v>0</v>
      </c>
      <c r="AB143" s="358"/>
      <c r="AC143" s="361">
        <f>0-3-4</f>
        <v>-7</v>
      </c>
      <c r="AD143" s="358"/>
      <c r="AE143" s="361">
        <f>0+0</f>
        <v>0</v>
      </c>
      <c r="AF143" s="362"/>
      <c r="AG143" s="363">
        <v>3</v>
      </c>
      <c r="AH143" s="364"/>
    </row>
    <row r="144" spans="1:39" ht="22.5" customHeight="1" thickBot="1" x14ac:dyDescent="0.45">
      <c r="C144" s="349">
        <v>3</v>
      </c>
      <c r="D144" s="350"/>
      <c r="E144" s="351" t="str">
        <f>'市長杯 U-12クラス_組み合わせ'!T17</f>
        <v>ブラッドレスSC</v>
      </c>
      <c r="F144" s="352"/>
      <c r="G144" s="352"/>
      <c r="H144" s="352"/>
      <c r="I144" s="352"/>
      <c r="J144" s="352"/>
      <c r="K144" s="352"/>
      <c r="L144" s="367" t="s">
        <v>269</v>
      </c>
      <c r="M144" s="368"/>
      <c r="N144" s="80">
        <f>Z142</f>
        <v>0</v>
      </c>
      <c r="O144" s="81" t="s">
        <v>216</v>
      </c>
      <c r="P144" s="82">
        <f>X142</f>
        <v>1</v>
      </c>
      <c r="Q144" s="371" t="s">
        <v>270</v>
      </c>
      <c r="R144" s="368"/>
      <c r="S144" s="80">
        <f>Z143</f>
        <v>4</v>
      </c>
      <c r="T144" s="81" t="s">
        <v>216</v>
      </c>
      <c r="U144" s="82">
        <f>X143</f>
        <v>0</v>
      </c>
      <c r="V144" s="83"/>
      <c r="W144" s="84"/>
      <c r="X144" s="84"/>
      <c r="Y144" s="84"/>
      <c r="Z144" s="85"/>
      <c r="AA144" s="349">
        <v>3</v>
      </c>
      <c r="AB144" s="350"/>
      <c r="AC144" s="353">
        <f>4-1</f>
        <v>3</v>
      </c>
      <c r="AD144" s="350"/>
      <c r="AE144" s="353">
        <f>0+4</f>
        <v>4</v>
      </c>
      <c r="AF144" s="354"/>
      <c r="AG144" s="355">
        <v>2</v>
      </c>
      <c r="AH144" s="356"/>
    </row>
    <row r="145" spans="1:39" ht="18.75" customHeight="1" thickBot="1" x14ac:dyDescent="0.45"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39" ht="18.75" customHeight="1" thickBot="1" x14ac:dyDescent="0.45">
      <c r="C146" s="340" t="s">
        <v>235</v>
      </c>
      <c r="D146" s="341"/>
      <c r="E146" s="341"/>
      <c r="F146" s="341"/>
      <c r="G146" s="341"/>
      <c r="H146" s="341"/>
      <c r="I146" s="341"/>
      <c r="J146" s="341"/>
      <c r="K146" s="341"/>
      <c r="L146" s="342" t="str">
        <f>E147</f>
        <v>スポルト宇都宮　U12</v>
      </c>
      <c r="M146" s="343"/>
      <c r="N146" s="343"/>
      <c r="O146" s="343"/>
      <c r="P146" s="344"/>
      <c r="Q146" s="345" t="str">
        <f>E148</f>
        <v>ともぞうSC U12</v>
      </c>
      <c r="R146" s="343"/>
      <c r="S146" s="343"/>
      <c r="T146" s="343"/>
      <c r="U146" s="344"/>
      <c r="V146" s="345" t="str">
        <f>E149</f>
        <v>サウス宇都宮SC</v>
      </c>
      <c r="W146" s="343"/>
      <c r="X146" s="343"/>
      <c r="Y146" s="343"/>
      <c r="Z146" s="346"/>
      <c r="AA146" s="347" t="s">
        <v>212</v>
      </c>
      <c r="AB146" s="348"/>
      <c r="AC146" s="328" t="s">
        <v>213</v>
      </c>
      <c r="AD146" s="348"/>
      <c r="AE146" s="328" t="s">
        <v>214</v>
      </c>
      <c r="AF146" s="329"/>
      <c r="AG146" s="330" t="s">
        <v>215</v>
      </c>
      <c r="AH146" s="331"/>
    </row>
    <row r="147" spans="1:39" ht="22.5" customHeight="1" x14ac:dyDescent="0.4">
      <c r="C147" s="332">
        <v>4</v>
      </c>
      <c r="D147" s="333"/>
      <c r="E147" s="334" t="str">
        <f>'市長杯 U-12クラス_組み合わせ'!T19</f>
        <v>スポルト宇都宮　U12</v>
      </c>
      <c r="F147" s="335"/>
      <c r="G147" s="335"/>
      <c r="H147" s="335"/>
      <c r="I147" s="335"/>
      <c r="J147" s="335"/>
      <c r="K147" s="335"/>
      <c r="L147" s="63"/>
      <c r="M147" s="64"/>
      <c r="N147" s="64"/>
      <c r="O147" s="64"/>
      <c r="P147" s="65"/>
      <c r="Q147" s="369" t="s">
        <v>271</v>
      </c>
      <c r="R147" s="370"/>
      <c r="S147" s="66">
        <f>Q130</f>
        <v>0</v>
      </c>
      <c r="T147" s="67" t="s">
        <v>216</v>
      </c>
      <c r="U147" s="68">
        <f>V130</f>
        <v>0</v>
      </c>
      <c r="V147" s="369" t="s">
        <v>271</v>
      </c>
      <c r="W147" s="370"/>
      <c r="X147" s="66">
        <f>Q138</f>
        <v>1</v>
      </c>
      <c r="Y147" s="67" t="s">
        <v>216</v>
      </c>
      <c r="Z147" s="69">
        <f>V138</f>
        <v>1</v>
      </c>
      <c r="AA147" s="332">
        <v>2</v>
      </c>
      <c r="AB147" s="333"/>
      <c r="AC147" s="336">
        <f>1-1</f>
        <v>0</v>
      </c>
      <c r="AD147" s="333"/>
      <c r="AE147" s="336">
        <f>0+1</f>
        <v>1</v>
      </c>
      <c r="AF147" s="337"/>
      <c r="AG147" s="338">
        <v>2</v>
      </c>
      <c r="AH147" s="339"/>
    </row>
    <row r="148" spans="1:39" ht="22.5" customHeight="1" x14ac:dyDescent="0.4">
      <c r="C148" s="357">
        <v>5</v>
      </c>
      <c r="D148" s="358"/>
      <c r="E148" s="359" t="str">
        <f>'市長杯 U-12クラス_組み合わせ'!T21</f>
        <v>ともぞうSC U12</v>
      </c>
      <c r="F148" s="360"/>
      <c r="G148" s="360"/>
      <c r="H148" s="360"/>
      <c r="I148" s="360"/>
      <c r="J148" s="360"/>
      <c r="K148" s="360"/>
      <c r="L148" s="365" t="s">
        <v>271</v>
      </c>
      <c r="M148" s="366"/>
      <c r="N148" s="70">
        <f>U147</f>
        <v>0</v>
      </c>
      <c r="O148" s="71" t="s">
        <v>216</v>
      </c>
      <c r="P148" s="72">
        <f>S147</f>
        <v>0</v>
      </c>
      <c r="Q148" s="73"/>
      <c r="R148" s="74"/>
      <c r="S148" s="74"/>
      <c r="T148" s="74"/>
      <c r="U148" s="75"/>
      <c r="V148" s="372" t="s">
        <v>270</v>
      </c>
      <c r="W148" s="366"/>
      <c r="X148" s="70">
        <f>Q134</f>
        <v>7</v>
      </c>
      <c r="Y148" s="71" t="s">
        <v>216</v>
      </c>
      <c r="Z148" s="76">
        <f>V134</f>
        <v>0</v>
      </c>
      <c r="AA148" s="357">
        <v>4</v>
      </c>
      <c r="AB148" s="358"/>
      <c r="AC148" s="361">
        <f>7-0</f>
        <v>7</v>
      </c>
      <c r="AD148" s="358"/>
      <c r="AE148" s="361">
        <f>0+7</f>
        <v>7</v>
      </c>
      <c r="AF148" s="362"/>
      <c r="AG148" s="363">
        <v>1</v>
      </c>
      <c r="AH148" s="364"/>
    </row>
    <row r="149" spans="1:39" ht="22.5" customHeight="1" thickBot="1" x14ac:dyDescent="0.45">
      <c r="C149" s="349">
        <v>6</v>
      </c>
      <c r="D149" s="350"/>
      <c r="E149" s="351" t="str">
        <f>'市長杯 U-12クラス_組み合わせ'!T23</f>
        <v>サウス宇都宮SC</v>
      </c>
      <c r="F149" s="352"/>
      <c r="G149" s="352"/>
      <c r="H149" s="352"/>
      <c r="I149" s="352"/>
      <c r="J149" s="352"/>
      <c r="K149" s="352"/>
      <c r="L149" s="367" t="s">
        <v>271</v>
      </c>
      <c r="M149" s="368"/>
      <c r="N149" s="80">
        <f>Z147</f>
        <v>1</v>
      </c>
      <c r="O149" s="81" t="s">
        <v>216</v>
      </c>
      <c r="P149" s="82">
        <f>X147</f>
        <v>1</v>
      </c>
      <c r="Q149" s="371" t="s">
        <v>269</v>
      </c>
      <c r="R149" s="368"/>
      <c r="S149" s="80">
        <f>Z148</f>
        <v>0</v>
      </c>
      <c r="T149" s="81" t="s">
        <v>216</v>
      </c>
      <c r="U149" s="82">
        <f>X148</f>
        <v>7</v>
      </c>
      <c r="V149" s="83"/>
      <c r="W149" s="84"/>
      <c r="X149" s="84"/>
      <c r="Y149" s="84"/>
      <c r="Z149" s="85"/>
      <c r="AA149" s="349">
        <v>1</v>
      </c>
      <c r="AB149" s="350"/>
      <c r="AC149" s="353">
        <f>1-1-7</f>
        <v>-7</v>
      </c>
      <c r="AD149" s="350"/>
      <c r="AE149" s="353">
        <f>1+0</f>
        <v>1</v>
      </c>
      <c r="AF149" s="354"/>
      <c r="AG149" s="355">
        <v>3</v>
      </c>
      <c r="AH149" s="356"/>
    </row>
    <row r="150" spans="1:39" ht="18.75" customHeight="1" x14ac:dyDescent="0.4">
      <c r="C150" s="48"/>
      <c r="D150" s="48"/>
      <c r="E150" s="60"/>
      <c r="F150" s="60"/>
      <c r="G150" s="60"/>
      <c r="H150" s="60"/>
      <c r="I150" s="60"/>
      <c r="J150" s="60"/>
      <c r="K150" s="60"/>
      <c r="L150" s="60"/>
      <c r="M150" s="60"/>
      <c r="N150" s="48"/>
      <c r="O150" s="48"/>
      <c r="P150" s="49"/>
      <c r="Q150" s="48"/>
      <c r="R150" s="49"/>
      <c r="S150" s="48"/>
      <c r="T150" s="48"/>
      <c r="U150" s="49"/>
      <c r="V150" s="48"/>
      <c r="W150" s="49"/>
      <c r="AC150" s="48"/>
      <c r="AD150" s="48"/>
      <c r="AE150" s="48"/>
      <c r="AF150" s="48"/>
      <c r="AG150" s="48"/>
      <c r="AH150" s="48"/>
      <c r="AI150" s="48"/>
      <c r="AJ150" s="48"/>
    </row>
    <row r="151" spans="1:39" ht="18.75" customHeight="1" x14ac:dyDescent="0.4">
      <c r="A151" s="393" t="s">
        <v>225</v>
      </c>
      <c r="B151" s="393"/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  <c r="AJ151" s="393"/>
      <c r="AK151" s="393"/>
      <c r="AL151" s="393"/>
      <c r="AM151" s="393"/>
    </row>
    <row r="152" spans="1:39" ht="18.75" customHeight="1" x14ac:dyDescent="0.4">
      <c r="A152" s="393"/>
      <c r="B152" s="393"/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  <c r="AJ152" s="393"/>
      <c r="AK152" s="393"/>
      <c r="AL152" s="393"/>
      <c r="AM152" s="393"/>
    </row>
    <row r="153" spans="1:39" ht="18.75" customHeight="1" x14ac:dyDescent="0.4">
      <c r="B153" s="46" t="s">
        <v>234</v>
      </c>
      <c r="C153" s="46"/>
      <c r="D153" s="46"/>
      <c r="E153" s="46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</row>
    <row r="154" spans="1:39" ht="18.75" customHeight="1" x14ac:dyDescent="0.4">
      <c r="B154" s="394" t="s">
        <v>202</v>
      </c>
      <c r="C154" s="394"/>
      <c r="D154" s="394"/>
      <c r="E154" s="394"/>
      <c r="F154" s="395" t="str">
        <f>'市長杯 U-12クラス_組み合わせ'!Q26</f>
        <v>豊　郷　中　央　小</v>
      </c>
      <c r="G154" s="395"/>
      <c r="H154" s="395"/>
      <c r="I154" s="395"/>
      <c r="J154" s="395"/>
      <c r="K154" s="395"/>
      <c r="L154" s="395"/>
      <c r="M154" s="395"/>
      <c r="N154" s="394" t="s">
        <v>203</v>
      </c>
      <c r="O154" s="394"/>
      <c r="P154" s="394"/>
      <c r="Q154" s="394"/>
      <c r="R154" s="395" t="str">
        <f>'市長杯 U-12クラス_組み合わせ'!T35</f>
        <v>豊郷JFC宇都宮　U-12</v>
      </c>
      <c r="S154" s="395"/>
      <c r="T154" s="395"/>
      <c r="U154" s="395"/>
      <c r="V154" s="395"/>
      <c r="W154" s="395"/>
      <c r="X154" s="395"/>
      <c r="Y154" s="395"/>
      <c r="Z154" s="394" t="s">
        <v>204</v>
      </c>
      <c r="AA154" s="394"/>
      <c r="AB154" s="394"/>
      <c r="AC154" s="394"/>
      <c r="AD154" s="396">
        <v>44374</v>
      </c>
      <c r="AE154" s="397"/>
      <c r="AF154" s="397"/>
      <c r="AG154" s="397"/>
      <c r="AH154" s="397"/>
      <c r="AI154" s="397"/>
      <c r="AJ154" s="397"/>
      <c r="AK154" s="398">
        <f>AD154</f>
        <v>44374</v>
      </c>
      <c r="AL154" s="399"/>
    </row>
    <row r="155" spans="1:39" ht="18.75" customHeight="1" x14ac:dyDescent="0.4">
      <c r="T155" s="47"/>
    </row>
    <row r="156" spans="1:39" ht="18.75" customHeight="1" thickBot="1" x14ac:dyDescent="0.45">
      <c r="A156" s="45" t="s">
        <v>238</v>
      </c>
    </row>
    <row r="157" spans="1:39" ht="18.75" customHeight="1" thickBot="1" x14ac:dyDescent="0.45">
      <c r="A157" s="410"/>
      <c r="B157" s="400"/>
      <c r="C157" s="411" t="s">
        <v>205</v>
      </c>
      <c r="D157" s="411"/>
      <c r="E157" s="411"/>
      <c r="F157" s="400" t="s">
        <v>206</v>
      </c>
      <c r="G157" s="400"/>
      <c r="H157" s="400"/>
      <c r="I157" s="411" t="s">
        <v>207</v>
      </c>
      <c r="J157" s="411"/>
      <c r="K157" s="411"/>
      <c r="L157" s="411"/>
      <c r="M157" s="411"/>
      <c r="N157" s="411"/>
      <c r="O157" s="411"/>
      <c r="P157" s="411"/>
      <c r="Q157" s="411" t="s">
        <v>208</v>
      </c>
      <c r="R157" s="411"/>
      <c r="S157" s="411"/>
      <c r="T157" s="411"/>
      <c r="U157" s="411"/>
      <c r="V157" s="411"/>
      <c r="W157" s="411"/>
      <c r="X157" s="411" t="s">
        <v>207</v>
      </c>
      <c r="Y157" s="411"/>
      <c r="Z157" s="411"/>
      <c r="AA157" s="411"/>
      <c r="AB157" s="411"/>
      <c r="AC157" s="411"/>
      <c r="AD157" s="411"/>
      <c r="AE157" s="411"/>
      <c r="AF157" s="400" t="s">
        <v>206</v>
      </c>
      <c r="AG157" s="400"/>
      <c r="AH157" s="400"/>
      <c r="AI157" s="400" t="s">
        <v>209</v>
      </c>
      <c r="AJ157" s="400"/>
      <c r="AK157" s="400"/>
      <c r="AL157" s="400"/>
      <c r="AM157" s="401"/>
    </row>
    <row r="158" spans="1:39" ht="18.75" customHeight="1" x14ac:dyDescent="0.4">
      <c r="A158" s="402">
        <v>1</v>
      </c>
      <c r="B158" s="403"/>
      <c r="C158" s="404">
        <v>0.35416666666666669</v>
      </c>
      <c r="D158" s="404"/>
      <c r="E158" s="404"/>
      <c r="F158" s="405"/>
      <c r="G158" s="405"/>
      <c r="H158" s="405"/>
      <c r="I158" s="406" t="str">
        <f>E172</f>
        <v>上河内JSC</v>
      </c>
      <c r="J158" s="407"/>
      <c r="K158" s="407"/>
      <c r="L158" s="407"/>
      <c r="M158" s="407"/>
      <c r="N158" s="407"/>
      <c r="O158" s="407"/>
      <c r="P158" s="407"/>
      <c r="Q158" s="408">
        <f>IF(OR(S158="",S159=""),"",S158+S159)</f>
        <v>2</v>
      </c>
      <c r="R158" s="409"/>
      <c r="S158" s="52">
        <v>1</v>
      </c>
      <c r="T158" s="53" t="s">
        <v>210</v>
      </c>
      <c r="U158" s="52">
        <v>0</v>
      </c>
      <c r="V158" s="408">
        <f>IF(OR(U158="",U159=""),"",U158+U159)</f>
        <v>0</v>
      </c>
      <c r="W158" s="408"/>
      <c r="X158" s="406" t="str">
        <f>E173</f>
        <v>細谷サッカークラブ</v>
      </c>
      <c r="Y158" s="407"/>
      <c r="Z158" s="407"/>
      <c r="AA158" s="407"/>
      <c r="AB158" s="407"/>
      <c r="AC158" s="407"/>
      <c r="AD158" s="407"/>
      <c r="AE158" s="407"/>
      <c r="AF158" s="405"/>
      <c r="AG158" s="405"/>
      <c r="AH158" s="405"/>
      <c r="AI158" s="408" t="s">
        <v>240</v>
      </c>
      <c r="AJ158" s="408"/>
      <c r="AK158" s="408"/>
      <c r="AL158" s="408"/>
      <c r="AM158" s="412"/>
    </row>
    <row r="159" spans="1:39" ht="18.75" customHeight="1" x14ac:dyDescent="0.4">
      <c r="A159" s="375"/>
      <c r="B159" s="376"/>
      <c r="C159" s="377"/>
      <c r="D159" s="377"/>
      <c r="E159" s="377"/>
      <c r="F159" s="378"/>
      <c r="G159" s="378"/>
      <c r="H159" s="378"/>
      <c r="I159" s="381"/>
      <c r="J159" s="381"/>
      <c r="K159" s="381"/>
      <c r="L159" s="381"/>
      <c r="M159" s="381"/>
      <c r="N159" s="381"/>
      <c r="O159" s="381"/>
      <c r="P159" s="381"/>
      <c r="Q159" s="383"/>
      <c r="R159" s="383"/>
      <c r="S159" s="54">
        <v>1</v>
      </c>
      <c r="T159" s="55" t="s">
        <v>210</v>
      </c>
      <c r="U159" s="54">
        <v>0</v>
      </c>
      <c r="V159" s="382"/>
      <c r="W159" s="382"/>
      <c r="X159" s="381"/>
      <c r="Y159" s="381"/>
      <c r="Z159" s="381"/>
      <c r="AA159" s="381"/>
      <c r="AB159" s="381"/>
      <c r="AC159" s="381"/>
      <c r="AD159" s="381"/>
      <c r="AE159" s="381"/>
      <c r="AF159" s="378"/>
      <c r="AG159" s="378"/>
      <c r="AH159" s="378"/>
      <c r="AI159" s="382"/>
      <c r="AJ159" s="382"/>
      <c r="AK159" s="382"/>
      <c r="AL159" s="382"/>
      <c r="AM159" s="384"/>
    </row>
    <row r="160" spans="1:39" ht="18.75" customHeight="1" x14ac:dyDescent="0.4">
      <c r="A160" s="373">
        <v>2</v>
      </c>
      <c r="B160" s="374"/>
      <c r="C160" s="377">
        <f>C158+"0:50"</f>
        <v>0.3888888888888889</v>
      </c>
      <c r="D160" s="377">
        <v>0.4375</v>
      </c>
      <c r="E160" s="377"/>
      <c r="F160" s="378"/>
      <c r="G160" s="378"/>
      <c r="H160" s="378"/>
      <c r="I160" s="379" t="str">
        <f>E177</f>
        <v>豊郷JFC宇都宮　U-12</v>
      </c>
      <c r="J160" s="380"/>
      <c r="K160" s="380"/>
      <c r="L160" s="380"/>
      <c r="M160" s="380"/>
      <c r="N160" s="380"/>
      <c r="O160" s="380"/>
      <c r="P160" s="380"/>
      <c r="Q160" s="382">
        <f t="shared" ref="Q160" si="46">IF(OR(S160="",S161=""),"",S160+S161)</f>
        <v>1</v>
      </c>
      <c r="R160" s="383"/>
      <c r="S160" s="56">
        <v>1</v>
      </c>
      <c r="T160" s="57" t="s">
        <v>210</v>
      </c>
      <c r="U160" s="56">
        <v>0</v>
      </c>
      <c r="V160" s="382">
        <f t="shared" ref="V160" si="47">IF(OR(U160="",U161=""),"",U160+U161)</f>
        <v>0</v>
      </c>
      <c r="W160" s="382"/>
      <c r="X160" s="379" t="str">
        <f>E178</f>
        <v>上三川SC</v>
      </c>
      <c r="Y160" s="380"/>
      <c r="Z160" s="380"/>
      <c r="AA160" s="380"/>
      <c r="AB160" s="380"/>
      <c r="AC160" s="380"/>
      <c r="AD160" s="380"/>
      <c r="AE160" s="380"/>
      <c r="AF160" s="378"/>
      <c r="AG160" s="378"/>
      <c r="AH160" s="378"/>
      <c r="AI160" s="382" t="s">
        <v>241</v>
      </c>
      <c r="AJ160" s="382"/>
      <c r="AK160" s="382"/>
      <c r="AL160" s="382"/>
      <c r="AM160" s="384"/>
    </row>
    <row r="161" spans="1:39" ht="18.75" customHeight="1" x14ac:dyDescent="0.4">
      <c r="A161" s="375"/>
      <c r="B161" s="376"/>
      <c r="C161" s="377"/>
      <c r="D161" s="377"/>
      <c r="E161" s="377"/>
      <c r="F161" s="378"/>
      <c r="G161" s="378"/>
      <c r="H161" s="378"/>
      <c r="I161" s="381"/>
      <c r="J161" s="381"/>
      <c r="K161" s="381"/>
      <c r="L161" s="381"/>
      <c r="M161" s="381"/>
      <c r="N161" s="381"/>
      <c r="O161" s="381"/>
      <c r="P161" s="381"/>
      <c r="Q161" s="383"/>
      <c r="R161" s="383"/>
      <c r="S161" s="54">
        <v>0</v>
      </c>
      <c r="T161" s="55" t="s">
        <v>210</v>
      </c>
      <c r="U161" s="54">
        <v>0</v>
      </c>
      <c r="V161" s="382"/>
      <c r="W161" s="382"/>
      <c r="X161" s="381"/>
      <c r="Y161" s="381"/>
      <c r="Z161" s="381"/>
      <c r="AA161" s="381"/>
      <c r="AB161" s="381"/>
      <c r="AC161" s="381"/>
      <c r="AD161" s="381"/>
      <c r="AE161" s="381"/>
      <c r="AF161" s="378"/>
      <c r="AG161" s="378"/>
      <c r="AH161" s="378"/>
      <c r="AI161" s="382"/>
      <c r="AJ161" s="382"/>
      <c r="AK161" s="382"/>
      <c r="AL161" s="382"/>
      <c r="AM161" s="384"/>
    </row>
    <row r="162" spans="1:39" ht="18.75" customHeight="1" x14ac:dyDescent="0.4">
      <c r="A162" s="373">
        <v>3</v>
      </c>
      <c r="B162" s="374"/>
      <c r="C162" s="377">
        <f>C160+"0:50"</f>
        <v>0.4236111111111111</v>
      </c>
      <c r="D162" s="377">
        <v>0.47916666666666702</v>
      </c>
      <c r="E162" s="377"/>
      <c r="F162" s="378"/>
      <c r="G162" s="378"/>
      <c r="H162" s="378"/>
      <c r="I162" s="379" t="str">
        <f>E173</f>
        <v>細谷サッカークラブ</v>
      </c>
      <c r="J162" s="380"/>
      <c r="K162" s="380"/>
      <c r="L162" s="380"/>
      <c r="M162" s="380"/>
      <c r="N162" s="380"/>
      <c r="O162" s="380"/>
      <c r="P162" s="380"/>
      <c r="Q162" s="382">
        <f t="shared" ref="Q162" si="48">IF(OR(S162="",S163=""),"",S162+S163)</f>
        <v>0</v>
      </c>
      <c r="R162" s="383"/>
      <c r="S162" s="56">
        <v>0</v>
      </c>
      <c r="T162" s="57" t="s">
        <v>210</v>
      </c>
      <c r="U162" s="56">
        <v>1</v>
      </c>
      <c r="V162" s="382">
        <f t="shared" ref="V162" si="49">IF(OR(U162="",U163=""),"",U162+U163)</f>
        <v>3</v>
      </c>
      <c r="W162" s="382"/>
      <c r="X162" s="379" t="str">
        <f>E174</f>
        <v>ウエストフットコム　U11</v>
      </c>
      <c r="Y162" s="380"/>
      <c r="Z162" s="380"/>
      <c r="AA162" s="380"/>
      <c r="AB162" s="380"/>
      <c r="AC162" s="380"/>
      <c r="AD162" s="380"/>
      <c r="AE162" s="380"/>
      <c r="AF162" s="378"/>
      <c r="AG162" s="378"/>
      <c r="AH162" s="378"/>
      <c r="AI162" s="382" t="s">
        <v>242</v>
      </c>
      <c r="AJ162" s="382"/>
      <c r="AK162" s="382"/>
      <c r="AL162" s="382"/>
      <c r="AM162" s="384"/>
    </row>
    <row r="163" spans="1:39" ht="18.75" customHeight="1" x14ac:dyDescent="0.4">
      <c r="A163" s="375"/>
      <c r="B163" s="376"/>
      <c r="C163" s="377"/>
      <c r="D163" s="377"/>
      <c r="E163" s="377"/>
      <c r="F163" s="378"/>
      <c r="G163" s="378"/>
      <c r="H163" s="378"/>
      <c r="I163" s="381"/>
      <c r="J163" s="381"/>
      <c r="K163" s="381"/>
      <c r="L163" s="381"/>
      <c r="M163" s="381"/>
      <c r="N163" s="381"/>
      <c r="O163" s="381"/>
      <c r="P163" s="381"/>
      <c r="Q163" s="383"/>
      <c r="R163" s="383"/>
      <c r="S163" s="54">
        <v>0</v>
      </c>
      <c r="T163" s="55" t="s">
        <v>210</v>
      </c>
      <c r="U163" s="54">
        <v>2</v>
      </c>
      <c r="V163" s="382"/>
      <c r="W163" s="382"/>
      <c r="X163" s="381"/>
      <c r="Y163" s="381"/>
      <c r="Z163" s="381"/>
      <c r="AA163" s="381"/>
      <c r="AB163" s="381"/>
      <c r="AC163" s="381"/>
      <c r="AD163" s="381"/>
      <c r="AE163" s="381"/>
      <c r="AF163" s="378"/>
      <c r="AG163" s="378"/>
      <c r="AH163" s="378"/>
      <c r="AI163" s="382"/>
      <c r="AJ163" s="382"/>
      <c r="AK163" s="382"/>
      <c r="AL163" s="382"/>
      <c r="AM163" s="384"/>
    </row>
    <row r="164" spans="1:39" ht="18.75" customHeight="1" x14ac:dyDescent="0.4">
      <c r="A164" s="373">
        <v>4</v>
      </c>
      <c r="B164" s="374"/>
      <c r="C164" s="377">
        <f>C162+"0:50"</f>
        <v>0.45833333333333331</v>
      </c>
      <c r="D164" s="377">
        <v>0.52083333333333304</v>
      </c>
      <c r="E164" s="377"/>
      <c r="F164" s="378"/>
      <c r="G164" s="378"/>
      <c r="H164" s="378"/>
      <c r="I164" s="379" t="str">
        <f>E178</f>
        <v>上三川SC</v>
      </c>
      <c r="J164" s="380"/>
      <c r="K164" s="380"/>
      <c r="L164" s="380"/>
      <c r="M164" s="380"/>
      <c r="N164" s="380"/>
      <c r="O164" s="380"/>
      <c r="P164" s="380"/>
      <c r="Q164" s="382">
        <f t="shared" ref="Q164" si="50">IF(OR(S164="",S165=""),"",S164+S165)</f>
        <v>0</v>
      </c>
      <c r="R164" s="383"/>
      <c r="S164" s="56">
        <v>0</v>
      </c>
      <c r="T164" s="57" t="s">
        <v>210</v>
      </c>
      <c r="U164" s="56">
        <v>0</v>
      </c>
      <c r="V164" s="382">
        <f t="shared" ref="V164" si="51">IF(OR(U164="",U165=""),"",U164+U165)</f>
        <v>1</v>
      </c>
      <c r="W164" s="382"/>
      <c r="X164" s="379" t="str">
        <f>E179</f>
        <v>昭和・戸祭SC</v>
      </c>
      <c r="Y164" s="380"/>
      <c r="Z164" s="380"/>
      <c r="AA164" s="380"/>
      <c r="AB164" s="380"/>
      <c r="AC164" s="380"/>
      <c r="AD164" s="380"/>
      <c r="AE164" s="380"/>
      <c r="AF164" s="378"/>
      <c r="AG164" s="378"/>
      <c r="AH164" s="378"/>
      <c r="AI164" s="382" t="s">
        <v>243</v>
      </c>
      <c r="AJ164" s="382"/>
      <c r="AK164" s="382"/>
      <c r="AL164" s="382"/>
      <c r="AM164" s="384"/>
    </row>
    <row r="165" spans="1:39" ht="18.75" customHeight="1" x14ac:dyDescent="0.4">
      <c r="A165" s="375"/>
      <c r="B165" s="376"/>
      <c r="C165" s="377"/>
      <c r="D165" s="377"/>
      <c r="E165" s="377"/>
      <c r="F165" s="378"/>
      <c r="G165" s="378"/>
      <c r="H165" s="378"/>
      <c r="I165" s="381"/>
      <c r="J165" s="381"/>
      <c r="K165" s="381"/>
      <c r="L165" s="381"/>
      <c r="M165" s="381"/>
      <c r="N165" s="381"/>
      <c r="O165" s="381"/>
      <c r="P165" s="381"/>
      <c r="Q165" s="383"/>
      <c r="R165" s="383"/>
      <c r="S165" s="54">
        <v>0</v>
      </c>
      <c r="T165" s="55" t="s">
        <v>210</v>
      </c>
      <c r="U165" s="54">
        <v>1</v>
      </c>
      <c r="V165" s="382"/>
      <c r="W165" s="382"/>
      <c r="X165" s="381"/>
      <c r="Y165" s="381"/>
      <c r="Z165" s="381"/>
      <c r="AA165" s="381"/>
      <c r="AB165" s="381"/>
      <c r="AC165" s="381"/>
      <c r="AD165" s="381"/>
      <c r="AE165" s="381"/>
      <c r="AF165" s="378"/>
      <c r="AG165" s="378"/>
      <c r="AH165" s="378"/>
      <c r="AI165" s="382"/>
      <c r="AJ165" s="382"/>
      <c r="AK165" s="382"/>
      <c r="AL165" s="382"/>
      <c r="AM165" s="384"/>
    </row>
    <row r="166" spans="1:39" ht="18.75" customHeight="1" x14ac:dyDescent="0.4">
      <c r="A166" s="373">
        <v>5</v>
      </c>
      <c r="B166" s="374"/>
      <c r="C166" s="377">
        <f>C164+"0:50"</f>
        <v>0.49305555555555552</v>
      </c>
      <c r="D166" s="377">
        <v>0.5625</v>
      </c>
      <c r="E166" s="377"/>
      <c r="F166" s="378"/>
      <c r="G166" s="378"/>
      <c r="H166" s="378"/>
      <c r="I166" s="379" t="str">
        <f>E172</f>
        <v>上河内JSC</v>
      </c>
      <c r="J166" s="380"/>
      <c r="K166" s="380"/>
      <c r="L166" s="380"/>
      <c r="M166" s="380"/>
      <c r="N166" s="380"/>
      <c r="O166" s="380"/>
      <c r="P166" s="380"/>
      <c r="Q166" s="382">
        <f t="shared" ref="Q166" si="52">IF(OR(S166="",S167=""),"",S166+S167)</f>
        <v>5</v>
      </c>
      <c r="R166" s="383"/>
      <c r="S166" s="56">
        <v>3</v>
      </c>
      <c r="T166" s="57" t="s">
        <v>210</v>
      </c>
      <c r="U166" s="56">
        <v>0</v>
      </c>
      <c r="V166" s="382">
        <f t="shared" ref="V166" si="53">IF(OR(U166="",U167=""),"",U166+U167)</f>
        <v>0</v>
      </c>
      <c r="W166" s="382"/>
      <c r="X166" s="379" t="str">
        <f>E174</f>
        <v>ウエストフットコム　U11</v>
      </c>
      <c r="Y166" s="380"/>
      <c r="Z166" s="380"/>
      <c r="AA166" s="380"/>
      <c r="AB166" s="380"/>
      <c r="AC166" s="380"/>
      <c r="AD166" s="380"/>
      <c r="AE166" s="380"/>
      <c r="AF166" s="378"/>
      <c r="AG166" s="378"/>
      <c r="AH166" s="378"/>
      <c r="AI166" s="382" t="s">
        <v>244</v>
      </c>
      <c r="AJ166" s="382"/>
      <c r="AK166" s="382"/>
      <c r="AL166" s="382"/>
      <c r="AM166" s="384"/>
    </row>
    <row r="167" spans="1:39" ht="18.75" customHeight="1" x14ac:dyDescent="0.4">
      <c r="A167" s="375"/>
      <c r="B167" s="376"/>
      <c r="C167" s="377"/>
      <c r="D167" s="377"/>
      <c r="E167" s="377"/>
      <c r="F167" s="378"/>
      <c r="G167" s="378"/>
      <c r="H167" s="378"/>
      <c r="I167" s="381"/>
      <c r="J167" s="381"/>
      <c r="K167" s="381"/>
      <c r="L167" s="381"/>
      <c r="M167" s="381"/>
      <c r="N167" s="381"/>
      <c r="O167" s="381"/>
      <c r="P167" s="381"/>
      <c r="Q167" s="383"/>
      <c r="R167" s="383"/>
      <c r="S167" s="54">
        <v>2</v>
      </c>
      <c r="T167" s="55" t="s">
        <v>210</v>
      </c>
      <c r="U167" s="54">
        <v>0</v>
      </c>
      <c r="V167" s="382"/>
      <c r="W167" s="382"/>
      <c r="X167" s="381"/>
      <c r="Y167" s="381"/>
      <c r="Z167" s="381"/>
      <c r="AA167" s="381"/>
      <c r="AB167" s="381"/>
      <c r="AC167" s="381"/>
      <c r="AD167" s="381"/>
      <c r="AE167" s="381"/>
      <c r="AF167" s="378"/>
      <c r="AG167" s="378"/>
      <c r="AH167" s="378"/>
      <c r="AI167" s="382"/>
      <c r="AJ167" s="382"/>
      <c r="AK167" s="382"/>
      <c r="AL167" s="382"/>
      <c r="AM167" s="384"/>
    </row>
    <row r="168" spans="1:39" ht="18.75" customHeight="1" x14ac:dyDescent="0.4">
      <c r="A168" s="373">
        <v>6</v>
      </c>
      <c r="B168" s="374"/>
      <c r="C168" s="377">
        <f>C166+"0:50"</f>
        <v>0.52777777777777779</v>
      </c>
      <c r="D168" s="377">
        <v>0.60416666666666696</v>
      </c>
      <c r="E168" s="377"/>
      <c r="F168" s="378"/>
      <c r="G168" s="378"/>
      <c r="H168" s="378"/>
      <c r="I168" s="379" t="str">
        <f>E177</f>
        <v>豊郷JFC宇都宮　U-12</v>
      </c>
      <c r="J168" s="380"/>
      <c r="K168" s="380"/>
      <c r="L168" s="380"/>
      <c r="M168" s="380"/>
      <c r="N168" s="380"/>
      <c r="O168" s="380"/>
      <c r="P168" s="380"/>
      <c r="Q168" s="382">
        <f t="shared" ref="Q168" si="54">IF(OR(S168="",S169=""),"",S168+S169)</f>
        <v>6</v>
      </c>
      <c r="R168" s="383"/>
      <c r="S168" s="56">
        <v>6</v>
      </c>
      <c r="T168" s="57" t="s">
        <v>210</v>
      </c>
      <c r="U168" s="56">
        <v>0</v>
      </c>
      <c r="V168" s="382">
        <f t="shared" ref="V168" si="55">IF(OR(U168="",U169=""),"",U168+U169)</f>
        <v>0</v>
      </c>
      <c r="W168" s="382"/>
      <c r="X168" s="379" t="str">
        <f>E179</f>
        <v>昭和・戸祭SC</v>
      </c>
      <c r="Y168" s="380"/>
      <c r="Z168" s="380"/>
      <c r="AA168" s="380"/>
      <c r="AB168" s="380"/>
      <c r="AC168" s="380"/>
      <c r="AD168" s="380"/>
      <c r="AE168" s="380"/>
      <c r="AF168" s="378"/>
      <c r="AG168" s="378"/>
      <c r="AH168" s="378"/>
      <c r="AI168" s="382" t="s">
        <v>245</v>
      </c>
      <c r="AJ168" s="382"/>
      <c r="AK168" s="382"/>
      <c r="AL168" s="382"/>
      <c r="AM168" s="384"/>
    </row>
    <row r="169" spans="1:39" ht="18.75" customHeight="1" thickBot="1" x14ac:dyDescent="0.45">
      <c r="A169" s="385"/>
      <c r="B169" s="386"/>
      <c r="C169" s="387"/>
      <c r="D169" s="387"/>
      <c r="E169" s="387"/>
      <c r="F169" s="388"/>
      <c r="G169" s="388"/>
      <c r="H169" s="388"/>
      <c r="I169" s="389"/>
      <c r="J169" s="389"/>
      <c r="K169" s="389"/>
      <c r="L169" s="389"/>
      <c r="M169" s="389"/>
      <c r="N169" s="389"/>
      <c r="O169" s="389"/>
      <c r="P169" s="389"/>
      <c r="Q169" s="390"/>
      <c r="R169" s="390"/>
      <c r="S169" s="58">
        <v>0</v>
      </c>
      <c r="T169" s="59" t="s">
        <v>210</v>
      </c>
      <c r="U169" s="58">
        <v>0</v>
      </c>
      <c r="V169" s="391"/>
      <c r="W169" s="391"/>
      <c r="X169" s="389"/>
      <c r="Y169" s="389"/>
      <c r="Z169" s="389"/>
      <c r="AA169" s="389"/>
      <c r="AB169" s="389"/>
      <c r="AC169" s="389"/>
      <c r="AD169" s="389"/>
      <c r="AE169" s="389"/>
      <c r="AF169" s="388"/>
      <c r="AG169" s="388"/>
      <c r="AH169" s="388"/>
      <c r="AI169" s="391"/>
      <c r="AJ169" s="391"/>
      <c r="AK169" s="391"/>
      <c r="AL169" s="391"/>
      <c r="AM169" s="392"/>
    </row>
    <row r="170" spans="1:39" ht="18.75" customHeight="1" thickBot="1" x14ac:dyDescent="0.45"/>
    <row r="171" spans="1:39" ht="18.75" customHeight="1" thickBot="1" x14ac:dyDescent="0.45">
      <c r="C171" s="340" t="s">
        <v>221</v>
      </c>
      <c r="D171" s="341"/>
      <c r="E171" s="341"/>
      <c r="F171" s="341"/>
      <c r="G171" s="341"/>
      <c r="H171" s="341"/>
      <c r="I171" s="341"/>
      <c r="J171" s="341"/>
      <c r="K171" s="341"/>
      <c r="L171" s="342" t="str">
        <f>E172</f>
        <v>上河内JSC</v>
      </c>
      <c r="M171" s="343"/>
      <c r="N171" s="343"/>
      <c r="O171" s="343"/>
      <c r="P171" s="344"/>
      <c r="Q171" s="345" t="str">
        <f>E173</f>
        <v>細谷サッカークラブ</v>
      </c>
      <c r="R171" s="343"/>
      <c r="S171" s="343"/>
      <c r="T171" s="343"/>
      <c r="U171" s="344"/>
      <c r="V171" s="345" t="str">
        <f>E174</f>
        <v>ウエストフットコム　U11</v>
      </c>
      <c r="W171" s="343"/>
      <c r="X171" s="343"/>
      <c r="Y171" s="343"/>
      <c r="Z171" s="346"/>
      <c r="AA171" s="347" t="s">
        <v>212</v>
      </c>
      <c r="AB171" s="348"/>
      <c r="AC171" s="328" t="s">
        <v>213</v>
      </c>
      <c r="AD171" s="348"/>
      <c r="AE171" s="328" t="s">
        <v>214</v>
      </c>
      <c r="AF171" s="329"/>
      <c r="AG171" s="330" t="s">
        <v>215</v>
      </c>
      <c r="AH171" s="331"/>
    </row>
    <row r="172" spans="1:39" ht="22.5" customHeight="1" x14ac:dyDescent="0.4">
      <c r="C172" s="332">
        <v>1</v>
      </c>
      <c r="D172" s="333"/>
      <c r="E172" s="334" t="str">
        <f>'市長杯 U-12クラス_組み合わせ'!T29</f>
        <v>上河内JSC</v>
      </c>
      <c r="F172" s="335"/>
      <c r="G172" s="335"/>
      <c r="H172" s="335"/>
      <c r="I172" s="335"/>
      <c r="J172" s="335"/>
      <c r="K172" s="335"/>
      <c r="L172" s="63"/>
      <c r="M172" s="64"/>
      <c r="N172" s="64"/>
      <c r="O172" s="64"/>
      <c r="P172" s="65"/>
      <c r="Q172" s="369" t="s">
        <v>270</v>
      </c>
      <c r="R172" s="370"/>
      <c r="S172" s="66">
        <f>Q158</f>
        <v>2</v>
      </c>
      <c r="T172" s="67" t="s">
        <v>216</v>
      </c>
      <c r="U172" s="68">
        <f>V158</f>
        <v>0</v>
      </c>
      <c r="V172" s="369" t="s">
        <v>270</v>
      </c>
      <c r="W172" s="370"/>
      <c r="X172" s="66">
        <f>Q166</f>
        <v>5</v>
      </c>
      <c r="Y172" s="67" t="s">
        <v>216</v>
      </c>
      <c r="Z172" s="69">
        <f>V166</f>
        <v>0</v>
      </c>
      <c r="AA172" s="332">
        <v>6</v>
      </c>
      <c r="AB172" s="333"/>
      <c r="AC172" s="336">
        <f>7-0</f>
        <v>7</v>
      </c>
      <c r="AD172" s="333"/>
      <c r="AE172" s="336">
        <f>2+5</f>
        <v>7</v>
      </c>
      <c r="AF172" s="337"/>
      <c r="AG172" s="338">
        <v>1</v>
      </c>
      <c r="AH172" s="339"/>
    </row>
    <row r="173" spans="1:39" ht="22.5" customHeight="1" x14ac:dyDescent="0.4">
      <c r="C173" s="357">
        <v>2</v>
      </c>
      <c r="D173" s="358"/>
      <c r="E173" s="359" t="str">
        <f>'市長杯 U-12クラス_組み合わせ'!T31</f>
        <v>細谷サッカークラブ</v>
      </c>
      <c r="F173" s="360"/>
      <c r="G173" s="360"/>
      <c r="H173" s="360"/>
      <c r="I173" s="360"/>
      <c r="J173" s="360"/>
      <c r="K173" s="360"/>
      <c r="L173" s="365" t="s">
        <v>269</v>
      </c>
      <c r="M173" s="366"/>
      <c r="N173" s="70">
        <f>U172</f>
        <v>0</v>
      </c>
      <c r="O173" s="71" t="s">
        <v>216</v>
      </c>
      <c r="P173" s="72">
        <f>S172</f>
        <v>2</v>
      </c>
      <c r="Q173" s="73"/>
      <c r="R173" s="74"/>
      <c r="S173" s="74"/>
      <c r="T173" s="74"/>
      <c r="U173" s="75"/>
      <c r="V173" s="372" t="s">
        <v>269</v>
      </c>
      <c r="W173" s="366"/>
      <c r="X173" s="70">
        <f>Q162</f>
        <v>0</v>
      </c>
      <c r="Y173" s="71" t="s">
        <v>216</v>
      </c>
      <c r="Z173" s="76">
        <f>V162</f>
        <v>3</v>
      </c>
      <c r="AA173" s="357">
        <v>0</v>
      </c>
      <c r="AB173" s="358"/>
      <c r="AC173" s="361">
        <f>0-2-3</f>
        <v>-5</v>
      </c>
      <c r="AD173" s="358"/>
      <c r="AE173" s="361">
        <f>0+0</f>
        <v>0</v>
      </c>
      <c r="AF173" s="362"/>
      <c r="AG173" s="363">
        <v>3</v>
      </c>
      <c r="AH173" s="364"/>
    </row>
    <row r="174" spans="1:39" ht="22.5" customHeight="1" thickBot="1" x14ac:dyDescent="0.45">
      <c r="C174" s="349">
        <v>3</v>
      </c>
      <c r="D174" s="350"/>
      <c r="E174" s="351" t="str">
        <f>'市長杯 U-12クラス_組み合わせ'!T33</f>
        <v>ウエストフットコム　U11</v>
      </c>
      <c r="F174" s="352"/>
      <c r="G174" s="352"/>
      <c r="H174" s="352"/>
      <c r="I174" s="352"/>
      <c r="J174" s="352"/>
      <c r="K174" s="352"/>
      <c r="L174" s="367" t="s">
        <v>269</v>
      </c>
      <c r="M174" s="368"/>
      <c r="N174" s="80">
        <f>Z172</f>
        <v>0</v>
      </c>
      <c r="O174" s="81" t="s">
        <v>216</v>
      </c>
      <c r="P174" s="82">
        <f>X172</f>
        <v>5</v>
      </c>
      <c r="Q174" s="371" t="s">
        <v>270</v>
      </c>
      <c r="R174" s="368"/>
      <c r="S174" s="80">
        <f>Z173</f>
        <v>3</v>
      </c>
      <c r="T174" s="81" t="s">
        <v>216</v>
      </c>
      <c r="U174" s="82">
        <f>X173</f>
        <v>0</v>
      </c>
      <c r="V174" s="83"/>
      <c r="W174" s="84"/>
      <c r="X174" s="84"/>
      <c r="Y174" s="84"/>
      <c r="Z174" s="85"/>
      <c r="AA174" s="349">
        <v>3</v>
      </c>
      <c r="AB174" s="350"/>
      <c r="AC174" s="353">
        <f>3-5</f>
        <v>-2</v>
      </c>
      <c r="AD174" s="350"/>
      <c r="AE174" s="353">
        <f>0+3</f>
        <v>3</v>
      </c>
      <c r="AF174" s="354"/>
      <c r="AG174" s="355">
        <v>2</v>
      </c>
      <c r="AH174" s="356"/>
    </row>
    <row r="175" spans="1:39" ht="18.75" customHeight="1" thickBot="1" x14ac:dyDescent="0.45"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39" ht="18.75" customHeight="1" thickBot="1" x14ac:dyDescent="0.45">
      <c r="C176" s="340" t="s">
        <v>236</v>
      </c>
      <c r="D176" s="341"/>
      <c r="E176" s="341"/>
      <c r="F176" s="341"/>
      <c r="G176" s="341"/>
      <c r="H176" s="341"/>
      <c r="I176" s="341"/>
      <c r="J176" s="341"/>
      <c r="K176" s="341"/>
      <c r="L176" s="342" t="str">
        <f>E177</f>
        <v>豊郷JFC宇都宮　U-12</v>
      </c>
      <c r="M176" s="343"/>
      <c r="N176" s="343"/>
      <c r="O176" s="343"/>
      <c r="P176" s="344"/>
      <c r="Q176" s="345" t="str">
        <f>E178</f>
        <v>上三川SC</v>
      </c>
      <c r="R176" s="343"/>
      <c r="S176" s="343"/>
      <c r="T176" s="343"/>
      <c r="U176" s="344"/>
      <c r="V176" s="345" t="str">
        <f>E179</f>
        <v>昭和・戸祭SC</v>
      </c>
      <c r="W176" s="343"/>
      <c r="X176" s="343"/>
      <c r="Y176" s="343"/>
      <c r="Z176" s="346"/>
      <c r="AA176" s="347" t="s">
        <v>212</v>
      </c>
      <c r="AB176" s="348"/>
      <c r="AC176" s="328" t="s">
        <v>213</v>
      </c>
      <c r="AD176" s="348"/>
      <c r="AE176" s="328" t="s">
        <v>214</v>
      </c>
      <c r="AF176" s="329"/>
      <c r="AG176" s="330" t="s">
        <v>215</v>
      </c>
      <c r="AH176" s="331"/>
    </row>
    <row r="177" spans="1:39" ht="22.5" customHeight="1" x14ac:dyDescent="0.4">
      <c r="C177" s="332">
        <v>4</v>
      </c>
      <c r="D177" s="333"/>
      <c r="E177" s="334" t="str">
        <f>'市長杯 U-12クラス_組み合わせ'!T35</f>
        <v>豊郷JFC宇都宮　U-12</v>
      </c>
      <c r="F177" s="335"/>
      <c r="G177" s="335"/>
      <c r="H177" s="335"/>
      <c r="I177" s="335"/>
      <c r="J177" s="335"/>
      <c r="K177" s="335"/>
      <c r="L177" s="63"/>
      <c r="M177" s="64"/>
      <c r="N177" s="64"/>
      <c r="O177" s="64"/>
      <c r="P177" s="65"/>
      <c r="Q177" s="369" t="s">
        <v>270</v>
      </c>
      <c r="R177" s="370"/>
      <c r="S177" s="66">
        <f>Q160</f>
        <v>1</v>
      </c>
      <c r="T177" s="67" t="s">
        <v>216</v>
      </c>
      <c r="U177" s="68">
        <f>V160</f>
        <v>0</v>
      </c>
      <c r="V177" s="369" t="s">
        <v>270</v>
      </c>
      <c r="W177" s="370"/>
      <c r="X177" s="66">
        <f>Q168</f>
        <v>6</v>
      </c>
      <c r="Y177" s="67" t="s">
        <v>216</v>
      </c>
      <c r="Z177" s="69">
        <f>V168</f>
        <v>0</v>
      </c>
      <c r="AA177" s="332">
        <v>6</v>
      </c>
      <c r="AB177" s="333"/>
      <c r="AC177" s="336">
        <f>7-0-0</f>
        <v>7</v>
      </c>
      <c r="AD177" s="333"/>
      <c r="AE177" s="336">
        <f>1+6</f>
        <v>7</v>
      </c>
      <c r="AF177" s="337"/>
      <c r="AG177" s="338">
        <v>1</v>
      </c>
      <c r="AH177" s="339"/>
    </row>
    <row r="178" spans="1:39" ht="22.5" customHeight="1" x14ac:dyDescent="0.4">
      <c r="C178" s="357">
        <v>5</v>
      </c>
      <c r="D178" s="358"/>
      <c r="E178" s="359" t="str">
        <f>'市長杯 U-12クラス_組み合わせ'!T37</f>
        <v>上三川SC</v>
      </c>
      <c r="F178" s="360"/>
      <c r="G178" s="360"/>
      <c r="H178" s="360"/>
      <c r="I178" s="360"/>
      <c r="J178" s="360"/>
      <c r="K178" s="360"/>
      <c r="L178" s="365" t="s">
        <v>269</v>
      </c>
      <c r="M178" s="366"/>
      <c r="N178" s="70">
        <f>U177</f>
        <v>0</v>
      </c>
      <c r="O178" s="71" t="s">
        <v>216</v>
      </c>
      <c r="P178" s="72">
        <f>S177</f>
        <v>1</v>
      </c>
      <c r="Q178" s="73"/>
      <c r="R178" s="74"/>
      <c r="S178" s="74"/>
      <c r="T178" s="74"/>
      <c r="U178" s="75"/>
      <c r="V178" s="372" t="s">
        <v>269</v>
      </c>
      <c r="W178" s="366"/>
      <c r="X178" s="70">
        <f>Q164</f>
        <v>0</v>
      </c>
      <c r="Y178" s="71" t="s">
        <v>216</v>
      </c>
      <c r="Z178" s="76">
        <f>V164</f>
        <v>1</v>
      </c>
      <c r="AA178" s="357">
        <v>0</v>
      </c>
      <c r="AB178" s="358"/>
      <c r="AC178" s="361">
        <f>0-1-1</f>
        <v>-2</v>
      </c>
      <c r="AD178" s="358"/>
      <c r="AE178" s="361">
        <f>0+0</f>
        <v>0</v>
      </c>
      <c r="AF178" s="362"/>
      <c r="AG178" s="363">
        <v>3</v>
      </c>
      <c r="AH178" s="364"/>
    </row>
    <row r="179" spans="1:39" ht="22.5" customHeight="1" thickBot="1" x14ac:dyDescent="0.45">
      <c r="C179" s="349">
        <v>6</v>
      </c>
      <c r="D179" s="350"/>
      <c r="E179" s="351" t="str">
        <f>'市長杯 U-12クラス_組み合わせ'!T39</f>
        <v>昭和・戸祭SC</v>
      </c>
      <c r="F179" s="352"/>
      <c r="G179" s="352"/>
      <c r="H179" s="352"/>
      <c r="I179" s="352"/>
      <c r="J179" s="352"/>
      <c r="K179" s="352"/>
      <c r="L179" s="367" t="s">
        <v>269</v>
      </c>
      <c r="M179" s="368"/>
      <c r="N179" s="80">
        <f>Z177</f>
        <v>0</v>
      </c>
      <c r="O179" s="81" t="s">
        <v>216</v>
      </c>
      <c r="P179" s="82">
        <f>X177</f>
        <v>6</v>
      </c>
      <c r="Q179" s="371" t="s">
        <v>270</v>
      </c>
      <c r="R179" s="368"/>
      <c r="S179" s="80">
        <f>Z178</f>
        <v>1</v>
      </c>
      <c r="T179" s="81" t="s">
        <v>216</v>
      </c>
      <c r="U179" s="82">
        <f>X178</f>
        <v>0</v>
      </c>
      <c r="V179" s="83"/>
      <c r="W179" s="84"/>
      <c r="X179" s="84"/>
      <c r="Y179" s="84"/>
      <c r="Z179" s="85"/>
      <c r="AA179" s="349">
        <v>3</v>
      </c>
      <c r="AB179" s="350"/>
      <c r="AC179" s="353">
        <f>1-6</f>
        <v>-5</v>
      </c>
      <c r="AD179" s="350"/>
      <c r="AE179" s="353">
        <f>0+1</f>
        <v>1</v>
      </c>
      <c r="AF179" s="354"/>
      <c r="AG179" s="355">
        <v>2</v>
      </c>
      <c r="AH179" s="356"/>
    </row>
    <row r="180" spans="1:39" ht="18.75" customHeight="1" x14ac:dyDescent="0.4">
      <c r="C180" s="48"/>
      <c r="D180" s="48"/>
      <c r="E180" s="60"/>
      <c r="F180" s="60"/>
      <c r="G180" s="60"/>
      <c r="H180" s="60"/>
      <c r="I180" s="60"/>
      <c r="J180" s="60"/>
      <c r="K180" s="60"/>
      <c r="L180" s="60"/>
      <c r="M180" s="60"/>
      <c r="N180" s="48"/>
      <c r="O180" s="48"/>
      <c r="P180" s="49"/>
      <c r="Q180" s="48"/>
      <c r="R180" s="49"/>
      <c r="S180" s="48"/>
      <c r="T180" s="48"/>
      <c r="U180" s="49"/>
      <c r="V180" s="48"/>
      <c r="W180" s="49"/>
      <c r="AC180" s="48"/>
      <c r="AD180" s="48"/>
      <c r="AE180" s="48"/>
      <c r="AF180" s="48"/>
      <c r="AG180" s="48"/>
      <c r="AH180" s="48"/>
      <c r="AI180" s="48"/>
      <c r="AJ180" s="48"/>
    </row>
    <row r="181" spans="1:39" ht="18.75" customHeight="1" x14ac:dyDescent="0.4">
      <c r="A181" s="393" t="s">
        <v>225</v>
      </c>
      <c r="B181" s="393"/>
      <c r="C181" s="393"/>
      <c r="D181" s="393"/>
      <c r="E181" s="393"/>
      <c r="F181" s="393"/>
      <c r="G181" s="393"/>
      <c r="H181" s="393"/>
      <c r="I181" s="393"/>
      <c r="J181" s="393"/>
      <c r="K181" s="393"/>
      <c r="L181" s="393"/>
      <c r="M181" s="393"/>
      <c r="N181" s="393"/>
      <c r="O181" s="393"/>
      <c r="P181" s="393"/>
      <c r="Q181" s="393"/>
      <c r="R181" s="393"/>
      <c r="S181" s="393"/>
      <c r="T181" s="393"/>
      <c r="U181" s="393"/>
      <c r="V181" s="393"/>
      <c r="W181" s="393"/>
      <c r="X181" s="393"/>
      <c r="Y181" s="393"/>
      <c r="Z181" s="393"/>
      <c r="AA181" s="393"/>
      <c r="AB181" s="393"/>
      <c r="AC181" s="393"/>
      <c r="AD181" s="393"/>
      <c r="AE181" s="393"/>
      <c r="AF181" s="393"/>
      <c r="AG181" s="393"/>
      <c r="AH181" s="393"/>
      <c r="AI181" s="393"/>
      <c r="AJ181" s="393"/>
      <c r="AK181" s="393"/>
      <c r="AL181" s="393"/>
      <c r="AM181" s="393"/>
    </row>
    <row r="182" spans="1:39" ht="18.75" customHeight="1" x14ac:dyDescent="0.4">
      <c r="A182" s="393"/>
      <c r="B182" s="393"/>
      <c r="C182" s="393"/>
      <c r="D182" s="393"/>
      <c r="E182" s="393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  <c r="U182" s="393"/>
      <c r="V182" s="393"/>
      <c r="W182" s="393"/>
      <c r="X182" s="393"/>
      <c r="Y182" s="393"/>
      <c r="Z182" s="393"/>
      <c r="AA182" s="393"/>
      <c r="AB182" s="393"/>
      <c r="AC182" s="393"/>
      <c r="AD182" s="393"/>
      <c r="AE182" s="393"/>
      <c r="AF182" s="393"/>
      <c r="AG182" s="393"/>
      <c r="AH182" s="393"/>
      <c r="AI182" s="393"/>
      <c r="AJ182" s="393"/>
      <c r="AK182" s="393"/>
      <c r="AL182" s="393"/>
      <c r="AM182" s="393"/>
    </row>
    <row r="183" spans="1:39" ht="18.75" customHeight="1" x14ac:dyDescent="0.4">
      <c r="B183" s="46" t="s">
        <v>222</v>
      </c>
      <c r="C183" s="46"/>
      <c r="D183" s="46"/>
      <c r="E183" s="46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</row>
    <row r="184" spans="1:39" ht="18.75" customHeight="1" x14ac:dyDescent="0.4">
      <c r="B184" s="394" t="s">
        <v>202</v>
      </c>
      <c r="C184" s="394"/>
      <c r="D184" s="394"/>
      <c r="E184" s="394"/>
      <c r="F184" s="395" t="s">
        <v>247</v>
      </c>
      <c r="G184" s="395"/>
      <c r="H184" s="395"/>
      <c r="I184" s="395"/>
      <c r="J184" s="395"/>
      <c r="K184" s="395"/>
      <c r="L184" s="395"/>
      <c r="M184" s="395"/>
      <c r="N184" s="394" t="s">
        <v>203</v>
      </c>
      <c r="O184" s="394"/>
      <c r="P184" s="394"/>
      <c r="Q184" s="394"/>
      <c r="R184" s="395" t="str">
        <f>'市長杯 U-12クラス_組み合わせ'!T52</f>
        <v>ＳＵＧＡＯプロミネンス</v>
      </c>
      <c r="S184" s="395"/>
      <c r="T184" s="395"/>
      <c r="U184" s="395"/>
      <c r="V184" s="395"/>
      <c r="W184" s="395"/>
      <c r="X184" s="395"/>
      <c r="Y184" s="395"/>
      <c r="Z184" s="394" t="s">
        <v>204</v>
      </c>
      <c r="AA184" s="394"/>
      <c r="AB184" s="394"/>
      <c r="AC184" s="394"/>
      <c r="AD184" s="396">
        <v>44374</v>
      </c>
      <c r="AE184" s="397"/>
      <c r="AF184" s="397"/>
      <c r="AG184" s="397"/>
      <c r="AH184" s="397"/>
      <c r="AI184" s="397"/>
      <c r="AJ184" s="397"/>
      <c r="AK184" s="398">
        <f>AD184</f>
        <v>44374</v>
      </c>
      <c r="AL184" s="399"/>
    </row>
    <row r="185" spans="1:39" ht="18.75" customHeight="1" x14ac:dyDescent="0.4">
      <c r="T185" s="47"/>
    </row>
    <row r="186" spans="1:39" ht="18.75" customHeight="1" thickBot="1" x14ac:dyDescent="0.45">
      <c r="A186" s="45" t="s">
        <v>239</v>
      </c>
    </row>
    <row r="187" spans="1:39" ht="18.75" customHeight="1" thickBot="1" x14ac:dyDescent="0.45">
      <c r="A187" s="410"/>
      <c r="B187" s="400"/>
      <c r="C187" s="411" t="s">
        <v>205</v>
      </c>
      <c r="D187" s="411"/>
      <c r="E187" s="411"/>
      <c r="F187" s="400" t="s">
        <v>206</v>
      </c>
      <c r="G187" s="400"/>
      <c r="H187" s="400"/>
      <c r="I187" s="411" t="s">
        <v>207</v>
      </c>
      <c r="J187" s="411"/>
      <c r="K187" s="411"/>
      <c r="L187" s="411"/>
      <c r="M187" s="411"/>
      <c r="N187" s="411"/>
      <c r="O187" s="411"/>
      <c r="P187" s="411"/>
      <c r="Q187" s="411" t="s">
        <v>208</v>
      </c>
      <c r="R187" s="411"/>
      <c r="S187" s="411"/>
      <c r="T187" s="411"/>
      <c r="U187" s="411"/>
      <c r="V187" s="411"/>
      <c r="W187" s="411"/>
      <c r="X187" s="411" t="s">
        <v>207</v>
      </c>
      <c r="Y187" s="411"/>
      <c r="Z187" s="411"/>
      <c r="AA187" s="411"/>
      <c r="AB187" s="411"/>
      <c r="AC187" s="411"/>
      <c r="AD187" s="411"/>
      <c r="AE187" s="411"/>
      <c r="AF187" s="400" t="s">
        <v>206</v>
      </c>
      <c r="AG187" s="400"/>
      <c r="AH187" s="400"/>
      <c r="AI187" s="400" t="s">
        <v>209</v>
      </c>
      <c r="AJ187" s="400"/>
      <c r="AK187" s="400"/>
      <c r="AL187" s="400"/>
      <c r="AM187" s="401"/>
    </row>
    <row r="188" spans="1:39" ht="18.75" customHeight="1" x14ac:dyDescent="0.4">
      <c r="A188" s="402">
        <v>1</v>
      </c>
      <c r="B188" s="403"/>
      <c r="C188" s="404">
        <v>0.35416666666666669</v>
      </c>
      <c r="D188" s="404"/>
      <c r="E188" s="404"/>
      <c r="F188" s="378"/>
      <c r="G188" s="378"/>
      <c r="H188" s="378"/>
      <c r="I188" s="379">
        <f>E196</f>
        <v>0</v>
      </c>
      <c r="J188" s="380"/>
      <c r="K188" s="380"/>
      <c r="L188" s="380"/>
      <c r="M188" s="380"/>
      <c r="N188" s="380"/>
      <c r="O188" s="380"/>
      <c r="P188" s="380"/>
      <c r="Q188" s="382" t="str">
        <f t="shared" ref="Q188" si="56">IF(OR(S188="",S189=""),"",S188+S189)</f>
        <v/>
      </c>
      <c r="R188" s="383"/>
      <c r="S188" s="56"/>
      <c r="T188" s="57" t="s">
        <v>210</v>
      </c>
      <c r="U188" s="56"/>
      <c r="V188" s="382" t="str">
        <f t="shared" ref="V188" si="57">IF(OR(U188="",U189=""),"",U188+U189)</f>
        <v/>
      </c>
      <c r="W188" s="382"/>
      <c r="X188" s="379">
        <f>E198</f>
        <v>0</v>
      </c>
      <c r="Y188" s="380"/>
      <c r="Z188" s="380"/>
      <c r="AA188" s="380"/>
      <c r="AB188" s="380"/>
      <c r="AC188" s="380"/>
      <c r="AD188" s="380"/>
      <c r="AE188" s="380"/>
      <c r="AF188" s="378"/>
      <c r="AG188" s="378"/>
      <c r="AH188" s="378"/>
      <c r="AI188" s="382"/>
      <c r="AJ188" s="382"/>
      <c r="AK188" s="382"/>
      <c r="AL188" s="382"/>
      <c r="AM188" s="384"/>
    </row>
    <row r="189" spans="1:39" ht="18.75" customHeight="1" x14ac:dyDescent="0.4">
      <c r="A189" s="375"/>
      <c r="B189" s="376"/>
      <c r="C189" s="377"/>
      <c r="D189" s="377"/>
      <c r="E189" s="377"/>
      <c r="F189" s="378"/>
      <c r="G189" s="378"/>
      <c r="H189" s="378"/>
      <c r="I189" s="381"/>
      <c r="J189" s="381"/>
      <c r="K189" s="381"/>
      <c r="L189" s="381"/>
      <c r="M189" s="381"/>
      <c r="N189" s="381"/>
      <c r="O189" s="381"/>
      <c r="P189" s="381"/>
      <c r="Q189" s="383"/>
      <c r="R189" s="383"/>
      <c r="S189" s="54"/>
      <c r="T189" s="55" t="s">
        <v>210</v>
      </c>
      <c r="U189" s="54"/>
      <c r="V189" s="382"/>
      <c r="W189" s="382"/>
      <c r="X189" s="381"/>
      <c r="Y189" s="381"/>
      <c r="Z189" s="381"/>
      <c r="AA189" s="381"/>
      <c r="AB189" s="381"/>
      <c r="AC189" s="381"/>
      <c r="AD189" s="381"/>
      <c r="AE189" s="381"/>
      <c r="AF189" s="378"/>
      <c r="AG189" s="378"/>
      <c r="AH189" s="378"/>
      <c r="AI189" s="382"/>
      <c r="AJ189" s="382"/>
      <c r="AK189" s="382"/>
      <c r="AL189" s="382"/>
      <c r="AM189" s="384"/>
    </row>
    <row r="190" spans="1:39" ht="18.75" customHeight="1" x14ac:dyDescent="0.4">
      <c r="A190" s="373">
        <v>2</v>
      </c>
      <c r="B190" s="374"/>
      <c r="C190" s="377">
        <f>C188+"0:50"</f>
        <v>0.3888888888888889</v>
      </c>
      <c r="D190" s="377">
        <v>0.4375</v>
      </c>
      <c r="E190" s="377"/>
      <c r="F190" s="378"/>
      <c r="G190" s="378"/>
      <c r="H190" s="378"/>
      <c r="I190" s="379" t="str">
        <f>E209</f>
        <v>宇都宮FCジュニア</v>
      </c>
      <c r="J190" s="380"/>
      <c r="K190" s="380"/>
      <c r="L190" s="380"/>
      <c r="M190" s="380"/>
      <c r="N190" s="380"/>
      <c r="O190" s="380"/>
      <c r="P190" s="380"/>
      <c r="Q190" s="382">
        <f t="shared" ref="Q190" si="58">IF(OR(S190="",S191=""),"",S190+S191)</f>
        <v>1</v>
      </c>
      <c r="R190" s="383"/>
      <c r="S190" s="56">
        <v>1</v>
      </c>
      <c r="T190" s="57" t="s">
        <v>210</v>
      </c>
      <c r="U190" s="56">
        <v>0</v>
      </c>
      <c r="V190" s="382">
        <f t="shared" ref="V190" si="59">IF(OR(U190="",U191=""),"",U190+U191)</f>
        <v>4</v>
      </c>
      <c r="W190" s="382"/>
      <c r="X190" s="379" t="str">
        <f>E210</f>
        <v>宝木キッカーズ</v>
      </c>
      <c r="Y190" s="380"/>
      <c r="Z190" s="380"/>
      <c r="AA190" s="380"/>
      <c r="AB190" s="380"/>
      <c r="AC190" s="380"/>
      <c r="AD190" s="380"/>
      <c r="AE190" s="380"/>
      <c r="AF190" s="378"/>
      <c r="AG190" s="378"/>
      <c r="AH190" s="378"/>
      <c r="AI190" s="382" t="s">
        <v>265</v>
      </c>
      <c r="AJ190" s="382"/>
      <c r="AK190" s="382"/>
      <c r="AL190" s="382"/>
      <c r="AM190" s="384"/>
    </row>
    <row r="191" spans="1:39" ht="18.75" customHeight="1" x14ac:dyDescent="0.4">
      <c r="A191" s="375"/>
      <c r="B191" s="376"/>
      <c r="C191" s="377"/>
      <c r="D191" s="377"/>
      <c r="E191" s="377"/>
      <c r="F191" s="378"/>
      <c r="G191" s="378"/>
      <c r="H191" s="378"/>
      <c r="I191" s="381"/>
      <c r="J191" s="381"/>
      <c r="K191" s="381"/>
      <c r="L191" s="381"/>
      <c r="M191" s="381"/>
      <c r="N191" s="381"/>
      <c r="O191" s="381"/>
      <c r="P191" s="381"/>
      <c r="Q191" s="383"/>
      <c r="R191" s="383"/>
      <c r="S191" s="54">
        <v>0</v>
      </c>
      <c r="T191" s="55" t="s">
        <v>210</v>
      </c>
      <c r="U191" s="54">
        <v>4</v>
      </c>
      <c r="V191" s="382"/>
      <c r="W191" s="382"/>
      <c r="X191" s="381"/>
      <c r="Y191" s="381"/>
      <c r="Z191" s="381"/>
      <c r="AA191" s="381"/>
      <c r="AB191" s="381"/>
      <c r="AC191" s="381"/>
      <c r="AD191" s="381"/>
      <c r="AE191" s="381"/>
      <c r="AF191" s="378"/>
      <c r="AG191" s="378"/>
      <c r="AH191" s="378"/>
      <c r="AI191" s="382"/>
      <c r="AJ191" s="382"/>
      <c r="AK191" s="382"/>
      <c r="AL191" s="382"/>
      <c r="AM191" s="384"/>
    </row>
    <row r="192" spans="1:39" ht="18.75" customHeight="1" x14ac:dyDescent="0.4">
      <c r="A192" s="373">
        <v>3</v>
      </c>
      <c r="B192" s="374"/>
      <c r="C192" s="377">
        <f>C190+"0:40"</f>
        <v>0.41666666666666669</v>
      </c>
      <c r="D192" s="377">
        <v>0.52083333333333304</v>
      </c>
      <c r="E192" s="377"/>
      <c r="F192" s="378"/>
      <c r="G192" s="378"/>
      <c r="H192" s="378"/>
      <c r="I192" s="379"/>
      <c r="J192" s="380"/>
      <c r="K192" s="380"/>
      <c r="L192" s="380"/>
      <c r="M192" s="380"/>
      <c r="N192" s="380"/>
      <c r="O192" s="380"/>
      <c r="P192" s="380"/>
      <c r="Q192" s="382" t="str">
        <f t="shared" ref="Q192" si="60">IF(OR(S192="",S193=""),"",S192+S193)</f>
        <v/>
      </c>
      <c r="R192" s="383"/>
      <c r="S192" s="56"/>
      <c r="T192" s="57" t="s">
        <v>210</v>
      </c>
      <c r="U192" s="56"/>
      <c r="V192" s="382" t="str">
        <f t="shared" ref="V192" si="61">IF(OR(U192="",U193=""),"",U192+U193)</f>
        <v/>
      </c>
      <c r="W192" s="382"/>
      <c r="X192" s="379">
        <f>E200</f>
        <v>0</v>
      </c>
      <c r="Y192" s="380"/>
      <c r="Z192" s="380"/>
      <c r="AA192" s="380"/>
      <c r="AB192" s="380"/>
      <c r="AC192" s="380"/>
      <c r="AD192" s="380"/>
      <c r="AE192" s="380"/>
      <c r="AF192" s="378"/>
      <c r="AG192" s="378"/>
      <c r="AH192" s="378"/>
      <c r="AI192" s="382"/>
      <c r="AJ192" s="382"/>
      <c r="AK192" s="382"/>
      <c r="AL192" s="382"/>
      <c r="AM192" s="384"/>
    </row>
    <row r="193" spans="1:39" ht="18.75" customHeight="1" x14ac:dyDescent="0.4">
      <c r="A193" s="375"/>
      <c r="B193" s="376"/>
      <c r="C193" s="377"/>
      <c r="D193" s="377"/>
      <c r="E193" s="377"/>
      <c r="F193" s="378"/>
      <c r="G193" s="378"/>
      <c r="H193" s="378"/>
      <c r="I193" s="381"/>
      <c r="J193" s="381"/>
      <c r="K193" s="381"/>
      <c r="L193" s="381"/>
      <c r="M193" s="381"/>
      <c r="N193" s="381"/>
      <c r="O193" s="381"/>
      <c r="P193" s="381"/>
      <c r="Q193" s="383"/>
      <c r="R193" s="383"/>
      <c r="S193" s="54"/>
      <c r="T193" s="55" t="s">
        <v>210</v>
      </c>
      <c r="U193" s="54"/>
      <c r="V193" s="382"/>
      <c r="W193" s="382"/>
      <c r="X193" s="381"/>
      <c r="Y193" s="381"/>
      <c r="Z193" s="381"/>
      <c r="AA193" s="381"/>
      <c r="AB193" s="381"/>
      <c r="AC193" s="381"/>
      <c r="AD193" s="381"/>
      <c r="AE193" s="381"/>
      <c r="AF193" s="378"/>
      <c r="AG193" s="378"/>
      <c r="AH193" s="378"/>
      <c r="AI193" s="382"/>
      <c r="AJ193" s="382"/>
      <c r="AK193" s="382"/>
      <c r="AL193" s="382"/>
      <c r="AM193" s="384"/>
    </row>
    <row r="194" spans="1:39" ht="18.75" customHeight="1" x14ac:dyDescent="0.4">
      <c r="A194" s="373">
        <v>4</v>
      </c>
      <c r="B194" s="374"/>
      <c r="C194" s="377">
        <f>C192+"0:50"</f>
        <v>0.4513888888888889</v>
      </c>
      <c r="D194" s="377">
        <v>0.5625</v>
      </c>
      <c r="E194" s="377"/>
      <c r="F194" s="378"/>
      <c r="G194" s="378"/>
      <c r="H194" s="378"/>
      <c r="I194" s="379" t="str">
        <f>E208</f>
        <v>緑が丘ＹＦＣ</v>
      </c>
      <c r="J194" s="380"/>
      <c r="K194" s="380"/>
      <c r="L194" s="380"/>
      <c r="M194" s="380"/>
      <c r="N194" s="380"/>
      <c r="O194" s="380"/>
      <c r="P194" s="380"/>
      <c r="Q194" s="382">
        <f t="shared" ref="Q194" si="62">IF(OR(S194="",S195=""),"",S194+S195)</f>
        <v>6</v>
      </c>
      <c r="R194" s="383"/>
      <c r="S194" s="56">
        <v>2</v>
      </c>
      <c r="T194" s="57" t="s">
        <v>210</v>
      </c>
      <c r="U194" s="56">
        <v>0</v>
      </c>
      <c r="V194" s="382">
        <f t="shared" ref="V194" si="63">IF(OR(U194="",U195=""),"",U194+U195)</f>
        <v>0</v>
      </c>
      <c r="W194" s="382"/>
      <c r="X194" s="379" t="str">
        <f>E210</f>
        <v>宝木キッカーズ</v>
      </c>
      <c r="Y194" s="380"/>
      <c r="Z194" s="380"/>
      <c r="AA194" s="380"/>
      <c r="AB194" s="380"/>
      <c r="AC194" s="380"/>
      <c r="AD194" s="380"/>
      <c r="AE194" s="380"/>
      <c r="AF194" s="378"/>
      <c r="AG194" s="378"/>
      <c r="AH194" s="378"/>
      <c r="AI194" s="382" t="s">
        <v>249</v>
      </c>
      <c r="AJ194" s="382"/>
      <c r="AK194" s="382"/>
      <c r="AL194" s="382"/>
      <c r="AM194" s="384"/>
    </row>
    <row r="195" spans="1:39" ht="18.75" customHeight="1" x14ac:dyDescent="0.4">
      <c r="A195" s="375"/>
      <c r="B195" s="376"/>
      <c r="C195" s="377"/>
      <c r="D195" s="377"/>
      <c r="E195" s="377"/>
      <c r="F195" s="378"/>
      <c r="G195" s="378"/>
      <c r="H195" s="378"/>
      <c r="I195" s="381"/>
      <c r="J195" s="381"/>
      <c r="K195" s="381"/>
      <c r="L195" s="381"/>
      <c r="M195" s="381"/>
      <c r="N195" s="381"/>
      <c r="O195" s="381"/>
      <c r="P195" s="381"/>
      <c r="Q195" s="383"/>
      <c r="R195" s="383"/>
      <c r="S195" s="54">
        <v>4</v>
      </c>
      <c r="T195" s="55" t="s">
        <v>210</v>
      </c>
      <c r="U195" s="54">
        <v>0</v>
      </c>
      <c r="V195" s="382"/>
      <c r="W195" s="382"/>
      <c r="X195" s="381"/>
      <c r="Y195" s="381"/>
      <c r="Z195" s="381"/>
      <c r="AA195" s="381"/>
      <c r="AB195" s="381"/>
      <c r="AC195" s="381"/>
      <c r="AD195" s="381"/>
      <c r="AE195" s="381"/>
      <c r="AF195" s="378"/>
      <c r="AG195" s="378"/>
      <c r="AH195" s="378"/>
      <c r="AI195" s="382"/>
      <c r="AJ195" s="382"/>
      <c r="AK195" s="382"/>
      <c r="AL195" s="382"/>
      <c r="AM195" s="384"/>
    </row>
    <row r="196" spans="1:39" ht="18.75" customHeight="1" x14ac:dyDescent="0.4">
      <c r="A196" s="373">
        <v>5</v>
      </c>
      <c r="B196" s="374"/>
      <c r="C196" s="377">
        <f>C194+"0:40"</f>
        <v>0.47916666666666669</v>
      </c>
      <c r="D196" s="377">
        <v>0.64583333333333404</v>
      </c>
      <c r="E196" s="377"/>
      <c r="F196" s="378"/>
      <c r="G196" s="378"/>
      <c r="H196" s="378"/>
      <c r="I196" s="379">
        <f>E200</f>
        <v>0</v>
      </c>
      <c r="J196" s="380"/>
      <c r="K196" s="380"/>
      <c r="L196" s="380"/>
      <c r="M196" s="380"/>
      <c r="N196" s="380"/>
      <c r="O196" s="380"/>
      <c r="P196" s="380"/>
      <c r="Q196" s="382" t="str">
        <f t="shared" ref="Q196" si="64">IF(OR(S196="",S197=""),"",S196+S197)</f>
        <v/>
      </c>
      <c r="R196" s="383"/>
      <c r="S196" s="56"/>
      <c r="T196" s="57" t="s">
        <v>210</v>
      </c>
      <c r="U196" s="56"/>
      <c r="V196" s="382" t="str">
        <f t="shared" ref="V196" si="65">IF(OR(U196="",U197=""),"",U196+U197)</f>
        <v/>
      </c>
      <c r="W196" s="382"/>
      <c r="X196" s="379">
        <f>E201</f>
        <v>0</v>
      </c>
      <c r="Y196" s="380"/>
      <c r="Z196" s="380"/>
      <c r="AA196" s="380"/>
      <c r="AB196" s="380"/>
      <c r="AC196" s="380"/>
      <c r="AD196" s="380"/>
      <c r="AE196" s="380"/>
      <c r="AF196" s="378"/>
      <c r="AG196" s="378"/>
      <c r="AH196" s="378"/>
      <c r="AI196" s="382"/>
      <c r="AJ196" s="382"/>
      <c r="AK196" s="382"/>
      <c r="AL196" s="382"/>
      <c r="AM196" s="384"/>
    </row>
    <row r="197" spans="1:39" ht="18.75" customHeight="1" x14ac:dyDescent="0.4">
      <c r="A197" s="375"/>
      <c r="B197" s="376"/>
      <c r="C197" s="377"/>
      <c r="D197" s="377"/>
      <c r="E197" s="377"/>
      <c r="F197" s="378"/>
      <c r="G197" s="378"/>
      <c r="H197" s="378"/>
      <c r="I197" s="381"/>
      <c r="J197" s="381"/>
      <c r="K197" s="381"/>
      <c r="L197" s="381"/>
      <c r="M197" s="381"/>
      <c r="N197" s="381"/>
      <c r="O197" s="381"/>
      <c r="P197" s="381"/>
      <c r="Q197" s="383"/>
      <c r="R197" s="383"/>
      <c r="S197" s="54"/>
      <c r="T197" s="55" t="s">
        <v>210</v>
      </c>
      <c r="U197" s="54"/>
      <c r="V197" s="382"/>
      <c r="W197" s="382"/>
      <c r="X197" s="381"/>
      <c r="Y197" s="381"/>
      <c r="Z197" s="381"/>
      <c r="AA197" s="381"/>
      <c r="AB197" s="381"/>
      <c r="AC197" s="381"/>
      <c r="AD197" s="381"/>
      <c r="AE197" s="381"/>
      <c r="AF197" s="378"/>
      <c r="AG197" s="378"/>
      <c r="AH197" s="378"/>
      <c r="AI197" s="382"/>
      <c r="AJ197" s="382"/>
      <c r="AK197" s="382"/>
      <c r="AL197" s="382"/>
      <c r="AM197" s="384"/>
    </row>
    <row r="198" spans="1:39" ht="18.75" customHeight="1" x14ac:dyDescent="0.4">
      <c r="A198" s="418">
        <v>6</v>
      </c>
      <c r="B198" s="419"/>
      <c r="C198" s="377">
        <f>C196+"0:50"</f>
        <v>0.51388888888888895</v>
      </c>
      <c r="D198" s="377">
        <v>0.6875</v>
      </c>
      <c r="E198" s="377"/>
      <c r="F198" s="420"/>
      <c r="G198" s="420"/>
      <c r="H198" s="420"/>
      <c r="I198" s="421" t="str">
        <f>E208</f>
        <v>緑が丘ＹＦＣ</v>
      </c>
      <c r="J198" s="422"/>
      <c r="K198" s="422"/>
      <c r="L198" s="422"/>
      <c r="M198" s="422"/>
      <c r="N198" s="422"/>
      <c r="O198" s="422"/>
      <c r="P198" s="422"/>
      <c r="Q198" s="423">
        <f t="shared" ref="Q198" si="66">IF(OR(S198="",S199=""),"",S198+S199)</f>
        <v>8</v>
      </c>
      <c r="R198" s="424"/>
      <c r="S198" s="61">
        <v>3</v>
      </c>
      <c r="T198" s="62" t="s">
        <v>210</v>
      </c>
      <c r="U198" s="61">
        <v>0</v>
      </c>
      <c r="V198" s="423">
        <f t="shared" ref="V198" si="67">IF(OR(U198="",U199=""),"",U198+U199)</f>
        <v>1</v>
      </c>
      <c r="W198" s="423"/>
      <c r="X198" s="421" t="str">
        <f>E209</f>
        <v>宇都宮FCジュニア</v>
      </c>
      <c r="Y198" s="422"/>
      <c r="Z198" s="422"/>
      <c r="AA198" s="422"/>
      <c r="AB198" s="422"/>
      <c r="AC198" s="422"/>
      <c r="AD198" s="422"/>
      <c r="AE198" s="422"/>
      <c r="AF198" s="420"/>
      <c r="AG198" s="420"/>
      <c r="AH198" s="420"/>
      <c r="AI198" s="423" t="s">
        <v>250</v>
      </c>
      <c r="AJ198" s="423"/>
      <c r="AK198" s="423"/>
      <c r="AL198" s="423"/>
      <c r="AM198" s="425"/>
    </row>
    <row r="199" spans="1:39" ht="18.75" customHeight="1" thickBot="1" x14ac:dyDescent="0.45">
      <c r="A199" s="385"/>
      <c r="B199" s="386"/>
      <c r="C199" s="387"/>
      <c r="D199" s="387"/>
      <c r="E199" s="387"/>
      <c r="F199" s="388"/>
      <c r="G199" s="388"/>
      <c r="H199" s="388"/>
      <c r="I199" s="389"/>
      <c r="J199" s="389"/>
      <c r="K199" s="389"/>
      <c r="L199" s="389"/>
      <c r="M199" s="389"/>
      <c r="N199" s="389"/>
      <c r="O199" s="389"/>
      <c r="P199" s="389"/>
      <c r="Q199" s="390"/>
      <c r="R199" s="390"/>
      <c r="S199" s="58">
        <v>5</v>
      </c>
      <c r="T199" s="59" t="s">
        <v>210</v>
      </c>
      <c r="U199" s="58">
        <v>1</v>
      </c>
      <c r="V199" s="391"/>
      <c r="W199" s="391"/>
      <c r="X199" s="389"/>
      <c r="Y199" s="389"/>
      <c r="Z199" s="389"/>
      <c r="AA199" s="389"/>
      <c r="AB199" s="389"/>
      <c r="AC199" s="389"/>
      <c r="AD199" s="389"/>
      <c r="AE199" s="389"/>
      <c r="AF199" s="388"/>
      <c r="AG199" s="388"/>
      <c r="AH199" s="388"/>
      <c r="AI199" s="391"/>
      <c r="AJ199" s="391"/>
      <c r="AK199" s="391"/>
      <c r="AL199" s="391"/>
      <c r="AM199" s="392"/>
    </row>
    <row r="200" spans="1:39" ht="18.75" customHeight="1" thickBot="1" x14ac:dyDescent="0.45"/>
    <row r="201" spans="1:39" ht="18.75" customHeight="1" thickBot="1" x14ac:dyDescent="0.45">
      <c r="C201" s="340" t="s">
        <v>223</v>
      </c>
      <c r="D201" s="341"/>
      <c r="E201" s="341"/>
      <c r="F201" s="341"/>
      <c r="G201" s="341"/>
      <c r="H201" s="341"/>
      <c r="I201" s="341"/>
      <c r="J201" s="341"/>
      <c r="K201" s="417"/>
      <c r="L201" s="342" t="str">
        <f>E202</f>
        <v>FCアリーバ　F</v>
      </c>
      <c r="M201" s="343"/>
      <c r="N201" s="343"/>
      <c r="O201" s="343"/>
      <c r="P201" s="344"/>
      <c r="Q201" s="345" t="str">
        <f>E203</f>
        <v>カテット白沢　ドイス</v>
      </c>
      <c r="R201" s="343"/>
      <c r="S201" s="343"/>
      <c r="T201" s="343"/>
      <c r="U201" s="344"/>
      <c r="V201" s="345" t="str">
        <f>E204</f>
        <v>S4スペランツァ</v>
      </c>
      <c r="W201" s="343"/>
      <c r="X201" s="343"/>
      <c r="Y201" s="343"/>
      <c r="Z201" s="346"/>
      <c r="AA201" s="347" t="s">
        <v>212</v>
      </c>
      <c r="AB201" s="348"/>
      <c r="AC201" s="328" t="s">
        <v>213</v>
      </c>
      <c r="AD201" s="348"/>
      <c r="AE201" s="328" t="s">
        <v>214</v>
      </c>
      <c r="AF201" s="329"/>
      <c r="AG201" s="347" t="s">
        <v>215</v>
      </c>
      <c r="AH201" s="329"/>
    </row>
    <row r="202" spans="1:39" ht="22.5" customHeight="1" x14ac:dyDescent="0.4">
      <c r="C202" s="332">
        <v>1</v>
      </c>
      <c r="D202" s="333"/>
      <c r="E202" s="334" t="str">
        <f>'市長杯 U-12クラス_組み合わせ'!T45</f>
        <v>FCアリーバ　F</v>
      </c>
      <c r="F202" s="335"/>
      <c r="G202" s="335"/>
      <c r="H202" s="335"/>
      <c r="I202" s="335"/>
      <c r="J202" s="335"/>
      <c r="K202" s="416"/>
      <c r="L202" s="63"/>
      <c r="M202" s="64"/>
      <c r="N202" s="64"/>
      <c r="O202" s="64"/>
      <c r="P202" s="65"/>
      <c r="Q202" s="369" t="s">
        <v>270</v>
      </c>
      <c r="R202" s="370"/>
      <c r="S202" s="66">
        <f>Q219</f>
        <v>4</v>
      </c>
      <c r="T202" s="67" t="s">
        <v>216</v>
      </c>
      <c r="U202" s="68">
        <f>V219</f>
        <v>1</v>
      </c>
      <c r="V202" s="369" t="s">
        <v>269</v>
      </c>
      <c r="W202" s="370"/>
      <c r="X202" s="66">
        <f>Q227</f>
        <v>1</v>
      </c>
      <c r="Y202" s="67" t="s">
        <v>216</v>
      </c>
      <c r="Z202" s="69">
        <f>V227</f>
        <v>15</v>
      </c>
      <c r="AA202" s="332">
        <v>3</v>
      </c>
      <c r="AB202" s="333"/>
      <c r="AC202" s="336">
        <f>5-1-15</f>
        <v>-11</v>
      </c>
      <c r="AD202" s="333"/>
      <c r="AE202" s="336">
        <f>4+1</f>
        <v>5</v>
      </c>
      <c r="AF202" s="337"/>
      <c r="AG202" s="332">
        <v>2</v>
      </c>
      <c r="AH202" s="337"/>
    </row>
    <row r="203" spans="1:39" ht="22.5" customHeight="1" x14ac:dyDescent="0.4">
      <c r="C203" s="357">
        <v>2</v>
      </c>
      <c r="D203" s="358"/>
      <c r="E203" s="359" t="str">
        <f>'市長杯 U-12クラス_組み合わせ'!T47</f>
        <v>カテット白沢　ドイス</v>
      </c>
      <c r="F203" s="360"/>
      <c r="G203" s="360"/>
      <c r="H203" s="360"/>
      <c r="I203" s="360"/>
      <c r="J203" s="360"/>
      <c r="K203" s="415"/>
      <c r="L203" s="365" t="s">
        <v>269</v>
      </c>
      <c r="M203" s="366"/>
      <c r="N203" s="70">
        <f>U202</f>
        <v>1</v>
      </c>
      <c r="O203" s="71" t="s">
        <v>216</v>
      </c>
      <c r="P203" s="72">
        <f>S202</f>
        <v>4</v>
      </c>
      <c r="Q203" s="73"/>
      <c r="R203" s="74"/>
      <c r="S203" s="74"/>
      <c r="T203" s="74"/>
      <c r="U203" s="75"/>
      <c r="V203" s="372" t="s">
        <v>269</v>
      </c>
      <c r="W203" s="366"/>
      <c r="X203" s="70">
        <f>Q223</f>
        <v>0</v>
      </c>
      <c r="Y203" s="71" t="s">
        <v>216</v>
      </c>
      <c r="Z203" s="76">
        <f>V223</f>
        <v>19</v>
      </c>
      <c r="AA203" s="357">
        <v>0</v>
      </c>
      <c r="AB203" s="358"/>
      <c r="AC203" s="361">
        <f>1-4-19</f>
        <v>-22</v>
      </c>
      <c r="AD203" s="358"/>
      <c r="AE203" s="361">
        <f>1+0</f>
        <v>1</v>
      </c>
      <c r="AF203" s="362"/>
      <c r="AG203" s="357">
        <v>3</v>
      </c>
      <c r="AH203" s="362"/>
    </row>
    <row r="204" spans="1:39" ht="22.5" customHeight="1" thickBot="1" x14ac:dyDescent="0.45">
      <c r="C204" s="349">
        <v>3</v>
      </c>
      <c r="D204" s="350"/>
      <c r="E204" s="351" t="str">
        <f>'市長杯 U-12クラス_組み合わせ'!T49</f>
        <v>S4スペランツァ</v>
      </c>
      <c r="F204" s="352"/>
      <c r="G204" s="352"/>
      <c r="H204" s="352"/>
      <c r="I204" s="352"/>
      <c r="J204" s="352"/>
      <c r="K204" s="414"/>
      <c r="L204" s="367" t="s">
        <v>270</v>
      </c>
      <c r="M204" s="368"/>
      <c r="N204" s="80">
        <f>Z202</f>
        <v>15</v>
      </c>
      <c r="O204" s="81" t="s">
        <v>216</v>
      </c>
      <c r="P204" s="82">
        <f>X202</f>
        <v>1</v>
      </c>
      <c r="Q204" s="371" t="s">
        <v>270</v>
      </c>
      <c r="R204" s="368"/>
      <c r="S204" s="80">
        <f>Z203</f>
        <v>19</v>
      </c>
      <c r="T204" s="81" t="s">
        <v>216</v>
      </c>
      <c r="U204" s="82">
        <f>X203</f>
        <v>0</v>
      </c>
      <c r="V204" s="83"/>
      <c r="W204" s="84"/>
      <c r="X204" s="84"/>
      <c r="Y204" s="84"/>
      <c r="Z204" s="85"/>
      <c r="AA204" s="349">
        <v>6</v>
      </c>
      <c r="AB204" s="350"/>
      <c r="AC204" s="353">
        <f>34-1</f>
        <v>33</v>
      </c>
      <c r="AD204" s="350"/>
      <c r="AE204" s="353">
        <f>15+19</f>
        <v>34</v>
      </c>
      <c r="AF204" s="354"/>
      <c r="AG204" s="349">
        <v>1</v>
      </c>
      <c r="AH204" s="354"/>
    </row>
    <row r="205" spans="1:39" ht="18.75" customHeight="1" thickBot="1" x14ac:dyDescent="0.45"/>
    <row r="206" spans="1:39" ht="18.75" customHeight="1" thickBot="1" x14ac:dyDescent="0.45">
      <c r="C206" s="340" t="s">
        <v>224</v>
      </c>
      <c r="D206" s="341"/>
      <c r="E206" s="341"/>
      <c r="F206" s="341"/>
      <c r="G206" s="341"/>
      <c r="H206" s="341"/>
      <c r="I206" s="341"/>
      <c r="J206" s="341"/>
      <c r="K206" s="417"/>
      <c r="L206" s="342" t="str">
        <f>E207</f>
        <v>ＳＵＧＡＯプロミネンス</v>
      </c>
      <c r="M206" s="343"/>
      <c r="N206" s="343"/>
      <c r="O206" s="343"/>
      <c r="P206" s="344"/>
      <c r="Q206" s="345" t="str">
        <f>E208</f>
        <v>緑が丘ＹＦＣ</v>
      </c>
      <c r="R206" s="343"/>
      <c r="S206" s="343"/>
      <c r="T206" s="343"/>
      <c r="U206" s="344"/>
      <c r="V206" s="345" t="str">
        <f>E209</f>
        <v>宇都宮FCジュニア</v>
      </c>
      <c r="W206" s="343"/>
      <c r="X206" s="343"/>
      <c r="Y206" s="343"/>
      <c r="Z206" s="344"/>
      <c r="AA206" s="345" t="str">
        <f>E210</f>
        <v>宝木キッカーズ</v>
      </c>
      <c r="AB206" s="343"/>
      <c r="AC206" s="343"/>
      <c r="AD206" s="343"/>
      <c r="AE206" s="346"/>
      <c r="AF206" s="347" t="s">
        <v>212</v>
      </c>
      <c r="AG206" s="348"/>
      <c r="AH206" s="328" t="s">
        <v>213</v>
      </c>
      <c r="AI206" s="348"/>
      <c r="AJ206" s="328" t="s">
        <v>214</v>
      </c>
      <c r="AK206" s="329"/>
      <c r="AL206" s="347" t="s">
        <v>215</v>
      </c>
      <c r="AM206" s="329"/>
    </row>
    <row r="207" spans="1:39" ht="22.5" customHeight="1" x14ac:dyDescent="0.4">
      <c r="C207" s="332">
        <v>4</v>
      </c>
      <c r="D207" s="333"/>
      <c r="E207" s="334" t="str">
        <f>'市長杯 U-12クラス_組み合わせ'!T52</f>
        <v>ＳＵＧＡＯプロミネンス</v>
      </c>
      <c r="F207" s="335"/>
      <c r="G207" s="335"/>
      <c r="H207" s="335"/>
      <c r="I207" s="335"/>
      <c r="J207" s="335"/>
      <c r="K207" s="416"/>
      <c r="L207" s="63"/>
      <c r="M207" s="64"/>
      <c r="N207" s="64"/>
      <c r="O207" s="64"/>
      <c r="P207" s="65"/>
      <c r="Q207" s="369" t="s">
        <v>269</v>
      </c>
      <c r="R207" s="370"/>
      <c r="S207" s="66">
        <f>Q221</f>
        <v>0</v>
      </c>
      <c r="T207" s="67" t="s">
        <v>216</v>
      </c>
      <c r="U207" s="68">
        <f>V221</f>
        <v>8</v>
      </c>
      <c r="V207" s="369" t="s">
        <v>269</v>
      </c>
      <c r="W207" s="370"/>
      <c r="X207" s="66">
        <f>Q225</f>
        <v>0</v>
      </c>
      <c r="Y207" s="67" t="s">
        <v>216</v>
      </c>
      <c r="Z207" s="68">
        <f>V225</f>
        <v>3</v>
      </c>
      <c r="AA207" s="369" t="s">
        <v>269</v>
      </c>
      <c r="AB207" s="370"/>
      <c r="AC207" s="66">
        <f>Q229</f>
        <v>0</v>
      </c>
      <c r="AD207" s="67" t="s">
        <v>216</v>
      </c>
      <c r="AE207" s="69">
        <f>V229</f>
        <v>3</v>
      </c>
      <c r="AF207" s="332">
        <v>0</v>
      </c>
      <c r="AG207" s="333"/>
      <c r="AH207" s="336">
        <f>0-8-3-3</f>
        <v>-14</v>
      </c>
      <c r="AI207" s="333"/>
      <c r="AJ207" s="336">
        <f>0+0+0</f>
        <v>0</v>
      </c>
      <c r="AK207" s="337"/>
      <c r="AL207" s="332">
        <v>4</v>
      </c>
      <c r="AM207" s="337"/>
    </row>
    <row r="208" spans="1:39" ht="22.5" customHeight="1" x14ac:dyDescent="0.4">
      <c r="C208" s="357">
        <v>5</v>
      </c>
      <c r="D208" s="358"/>
      <c r="E208" s="359" t="str">
        <f>'市長杯 U-12クラス_組み合わせ'!T54</f>
        <v>緑が丘ＹＦＣ</v>
      </c>
      <c r="F208" s="360"/>
      <c r="G208" s="360"/>
      <c r="H208" s="360"/>
      <c r="I208" s="360"/>
      <c r="J208" s="360"/>
      <c r="K208" s="415"/>
      <c r="L208" s="365" t="s">
        <v>270</v>
      </c>
      <c r="M208" s="366"/>
      <c r="N208" s="70">
        <f>U207</f>
        <v>8</v>
      </c>
      <c r="O208" s="71" t="s">
        <v>216</v>
      </c>
      <c r="P208" s="72">
        <f>S207</f>
        <v>0</v>
      </c>
      <c r="Q208" s="73"/>
      <c r="R208" s="74"/>
      <c r="S208" s="74"/>
      <c r="T208" s="74"/>
      <c r="U208" s="75"/>
      <c r="V208" s="372" t="s">
        <v>270</v>
      </c>
      <c r="W208" s="366"/>
      <c r="X208" s="70">
        <f>Q198</f>
        <v>8</v>
      </c>
      <c r="Y208" s="71" t="s">
        <v>216</v>
      </c>
      <c r="Z208" s="72">
        <f>V198</f>
        <v>1</v>
      </c>
      <c r="AA208" s="372" t="s">
        <v>270</v>
      </c>
      <c r="AB208" s="366"/>
      <c r="AC208" s="70">
        <f>Q194</f>
        <v>6</v>
      </c>
      <c r="AD208" s="71" t="s">
        <v>216</v>
      </c>
      <c r="AE208" s="76">
        <f>V194</f>
        <v>0</v>
      </c>
      <c r="AF208" s="357">
        <v>9</v>
      </c>
      <c r="AG208" s="358"/>
      <c r="AH208" s="361">
        <f>22-1</f>
        <v>21</v>
      </c>
      <c r="AI208" s="358"/>
      <c r="AJ208" s="361">
        <f>8+8+6</f>
        <v>22</v>
      </c>
      <c r="AK208" s="362"/>
      <c r="AL208" s="357">
        <v>1</v>
      </c>
      <c r="AM208" s="362"/>
    </row>
    <row r="209" spans="1:39" ht="22.5" customHeight="1" x14ac:dyDescent="0.4">
      <c r="C209" s="357">
        <v>6</v>
      </c>
      <c r="D209" s="358"/>
      <c r="E209" s="359" t="str">
        <f>'市長杯 U-12クラス_組み合わせ'!T56</f>
        <v>宇都宮FCジュニア</v>
      </c>
      <c r="F209" s="360"/>
      <c r="G209" s="360"/>
      <c r="H209" s="360"/>
      <c r="I209" s="360"/>
      <c r="J209" s="360"/>
      <c r="K209" s="415"/>
      <c r="L209" s="365" t="s">
        <v>270</v>
      </c>
      <c r="M209" s="366"/>
      <c r="N209" s="70">
        <f>Z207</f>
        <v>3</v>
      </c>
      <c r="O209" s="71" t="s">
        <v>216</v>
      </c>
      <c r="P209" s="72">
        <f>X207</f>
        <v>0</v>
      </c>
      <c r="Q209" s="372" t="s">
        <v>269</v>
      </c>
      <c r="R209" s="366"/>
      <c r="S209" s="70">
        <f>Z208</f>
        <v>1</v>
      </c>
      <c r="T209" s="71" t="s">
        <v>216</v>
      </c>
      <c r="U209" s="72">
        <f>X208</f>
        <v>8</v>
      </c>
      <c r="V209" s="77"/>
      <c r="W209" s="78"/>
      <c r="X209" s="78"/>
      <c r="Y209" s="78"/>
      <c r="Z209" s="79"/>
      <c r="AA209" s="372" t="s">
        <v>269</v>
      </c>
      <c r="AB209" s="366"/>
      <c r="AC209" s="70">
        <f>Q190</f>
        <v>1</v>
      </c>
      <c r="AD209" s="71" t="s">
        <v>216</v>
      </c>
      <c r="AE209" s="76">
        <f>V190</f>
        <v>4</v>
      </c>
      <c r="AF209" s="357">
        <v>3</v>
      </c>
      <c r="AG209" s="358"/>
      <c r="AH209" s="361">
        <f>5-8-4</f>
        <v>-7</v>
      </c>
      <c r="AI209" s="358"/>
      <c r="AJ209" s="361">
        <f>3+1+1</f>
        <v>5</v>
      </c>
      <c r="AK209" s="362"/>
      <c r="AL209" s="357">
        <v>3</v>
      </c>
      <c r="AM209" s="362"/>
    </row>
    <row r="210" spans="1:39" ht="22.5" customHeight="1" thickBot="1" x14ac:dyDescent="0.45">
      <c r="C210" s="349">
        <v>7</v>
      </c>
      <c r="D210" s="350"/>
      <c r="E210" s="351" t="str">
        <f>'市長杯 U-12クラス_組み合わせ'!T58</f>
        <v>宝木キッカーズ</v>
      </c>
      <c r="F210" s="352"/>
      <c r="G210" s="352"/>
      <c r="H210" s="352"/>
      <c r="I210" s="352"/>
      <c r="J210" s="352"/>
      <c r="K210" s="414"/>
      <c r="L210" s="367" t="s">
        <v>270</v>
      </c>
      <c r="M210" s="368"/>
      <c r="N210" s="80">
        <f>AE207</f>
        <v>3</v>
      </c>
      <c r="O210" s="81" t="s">
        <v>216</v>
      </c>
      <c r="P210" s="82">
        <f>AC207</f>
        <v>0</v>
      </c>
      <c r="Q210" s="371" t="s">
        <v>269</v>
      </c>
      <c r="R210" s="368"/>
      <c r="S210" s="80">
        <f>AE208</f>
        <v>0</v>
      </c>
      <c r="T210" s="81" t="s">
        <v>216</v>
      </c>
      <c r="U210" s="82">
        <f>AC208</f>
        <v>6</v>
      </c>
      <c r="V210" s="371" t="s">
        <v>270</v>
      </c>
      <c r="W210" s="368"/>
      <c r="X210" s="80">
        <f>AE209</f>
        <v>4</v>
      </c>
      <c r="Y210" s="81" t="s">
        <v>216</v>
      </c>
      <c r="Z210" s="82">
        <f>AC209</f>
        <v>1</v>
      </c>
      <c r="AA210" s="83"/>
      <c r="AB210" s="84"/>
      <c r="AC210" s="84"/>
      <c r="AD210" s="84"/>
      <c r="AE210" s="85"/>
      <c r="AF210" s="349">
        <v>6</v>
      </c>
      <c r="AG210" s="350"/>
      <c r="AH210" s="353">
        <f>7-6-1</f>
        <v>0</v>
      </c>
      <c r="AI210" s="350"/>
      <c r="AJ210" s="353">
        <f>3+0+4</f>
        <v>7</v>
      </c>
      <c r="AK210" s="354"/>
      <c r="AL210" s="349">
        <v>2</v>
      </c>
      <c r="AM210" s="354"/>
    </row>
    <row r="211" spans="1:39" ht="18.75" customHeight="1" x14ac:dyDescent="0.4">
      <c r="C211" s="48"/>
      <c r="D211" s="48"/>
      <c r="E211" s="60"/>
      <c r="F211" s="60"/>
      <c r="G211" s="60"/>
      <c r="H211" s="60"/>
      <c r="I211" s="60"/>
      <c r="J211" s="60"/>
      <c r="K211" s="60"/>
      <c r="L211" s="60"/>
      <c r="M211" s="60"/>
      <c r="N211" s="48"/>
      <c r="O211" s="48"/>
      <c r="P211" s="49"/>
      <c r="Q211" s="48"/>
      <c r="R211" s="49"/>
      <c r="S211" s="48"/>
      <c r="T211" s="48"/>
      <c r="U211" s="49"/>
      <c r="V211" s="48"/>
      <c r="W211" s="49"/>
      <c r="AC211" s="48"/>
      <c r="AD211" s="48"/>
      <c r="AE211" s="48"/>
      <c r="AF211" s="48"/>
      <c r="AG211" s="48"/>
      <c r="AH211" s="48"/>
      <c r="AI211" s="48"/>
      <c r="AJ211" s="48"/>
    </row>
    <row r="212" spans="1:39" ht="18.75" customHeight="1" x14ac:dyDescent="0.4">
      <c r="A212" s="393" t="s">
        <v>225</v>
      </c>
      <c r="B212" s="393"/>
      <c r="C212" s="393"/>
      <c r="D212" s="393"/>
      <c r="E212" s="393"/>
      <c r="F212" s="393"/>
      <c r="G212" s="393"/>
      <c r="H212" s="393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3"/>
      <c r="AD212" s="393"/>
      <c r="AE212" s="393"/>
      <c r="AF212" s="393"/>
      <c r="AG212" s="393"/>
      <c r="AH212" s="393"/>
      <c r="AI212" s="393"/>
      <c r="AJ212" s="393"/>
      <c r="AK212" s="393"/>
      <c r="AL212" s="393"/>
      <c r="AM212" s="393"/>
    </row>
    <row r="213" spans="1:39" ht="18.75" customHeight="1" x14ac:dyDescent="0.4">
      <c r="A213" s="393"/>
      <c r="B213" s="393"/>
      <c r="C213" s="393"/>
      <c r="D213" s="393"/>
      <c r="E213" s="393"/>
      <c r="F213" s="393"/>
      <c r="G213" s="393"/>
      <c r="H213" s="393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  <c r="AA213" s="393"/>
      <c r="AB213" s="393"/>
      <c r="AC213" s="393"/>
      <c r="AD213" s="393"/>
      <c r="AE213" s="393"/>
      <c r="AF213" s="393"/>
      <c r="AG213" s="393"/>
      <c r="AH213" s="393"/>
      <c r="AI213" s="393"/>
      <c r="AJ213" s="393"/>
      <c r="AK213" s="393"/>
      <c r="AL213" s="393"/>
      <c r="AM213" s="393"/>
    </row>
    <row r="214" spans="1:39" ht="18.75" customHeight="1" x14ac:dyDescent="0.4">
      <c r="B214" s="46" t="s">
        <v>222</v>
      </c>
      <c r="C214" s="46"/>
      <c r="D214" s="46"/>
      <c r="E214" s="46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</row>
    <row r="215" spans="1:39" ht="18.75" customHeight="1" x14ac:dyDescent="0.4">
      <c r="B215" s="394" t="s">
        <v>202</v>
      </c>
      <c r="C215" s="394"/>
      <c r="D215" s="394"/>
      <c r="E215" s="394"/>
      <c r="F215" s="395" t="s">
        <v>248</v>
      </c>
      <c r="G215" s="395"/>
      <c r="H215" s="395"/>
      <c r="I215" s="395"/>
      <c r="J215" s="395"/>
      <c r="K215" s="395"/>
      <c r="L215" s="395"/>
      <c r="M215" s="395"/>
      <c r="N215" s="394" t="s">
        <v>203</v>
      </c>
      <c r="O215" s="394"/>
      <c r="P215" s="394"/>
      <c r="Q215" s="394"/>
      <c r="R215" s="395" t="s">
        <v>246</v>
      </c>
      <c r="S215" s="395"/>
      <c r="T215" s="395"/>
      <c r="U215" s="395"/>
      <c r="V215" s="395"/>
      <c r="W215" s="395"/>
      <c r="X215" s="395"/>
      <c r="Y215" s="395"/>
      <c r="Z215" s="394" t="s">
        <v>204</v>
      </c>
      <c r="AA215" s="394"/>
      <c r="AB215" s="394"/>
      <c r="AC215" s="394"/>
      <c r="AD215" s="396">
        <v>44374</v>
      </c>
      <c r="AE215" s="397"/>
      <c r="AF215" s="397"/>
      <c r="AG215" s="397"/>
      <c r="AH215" s="397"/>
      <c r="AI215" s="397"/>
      <c r="AJ215" s="397"/>
      <c r="AK215" s="398">
        <f>AD215</f>
        <v>44374</v>
      </c>
      <c r="AL215" s="399"/>
    </row>
    <row r="216" spans="1:39" ht="18.75" customHeight="1" x14ac:dyDescent="0.4">
      <c r="T216" s="47"/>
    </row>
    <row r="217" spans="1:39" ht="18.75" customHeight="1" thickBot="1" x14ac:dyDescent="0.45">
      <c r="A217" s="45" t="s">
        <v>239</v>
      </c>
    </row>
    <row r="218" spans="1:39" ht="18.75" customHeight="1" thickBot="1" x14ac:dyDescent="0.45">
      <c r="A218" s="410"/>
      <c r="B218" s="400"/>
      <c r="C218" s="411" t="s">
        <v>205</v>
      </c>
      <c r="D218" s="411"/>
      <c r="E218" s="411"/>
      <c r="F218" s="400" t="s">
        <v>206</v>
      </c>
      <c r="G218" s="400"/>
      <c r="H218" s="400"/>
      <c r="I218" s="411" t="s">
        <v>207</v>
      </c>
      <c r="J218" s="411"/>
      <c r="K218" s="411"/>
      <c r="L218" s="411"/>
      <c r="M218" s="411"/>
      <c r="N218" s="411"/>
      <c r="O218" s="411"/>
      <c r="P218" s="411"/>
      <c r="Q218" s="411" t="s">
        <v>208</v>
      </c>
      <c r="R218" s="411"/>
      <c r="S218" s="411"/>
      <c r="T218" s="411"/>
      <c r="U218" s="411"/>
      <c r="V218" s="411"/>
      <c r="W218" s="411"/>
      <c r="X218" s="411" t="s">
        <v>207</v>
      </c>
      <c r="Y218" s="411"/>
      <c r="Z218" s="411"/>
      <c r="AA218" s="411"/>
      <c r="AB218" s="411"/>
      <c r="AC218" s="411"/>
      <c r="AD218" s="411"/>
      <c r="AE218" s="411"/>
      <c r="AF218" s="400" t="s">
        <v>206</v>
      </c>
      <c r="AG218" s="400"/>
      <c r="AH218" s="400"/>
      <c r="AI218" s="400" t="s">
        <v>209</v>
      </c>
      <c r="AJ218" s="400"/>
      <c r="AK218" s="400"/>
      <c r="AL218" s="400"/>
      <c r="AM218" s="401"/>
    </row>
    <row r="219" spans="1:39" ht="18.75" customHeight="1" x14ac:dyDescent="0.4">
      <c r="A219" s="402">
        <v>1</v>
      </c>
      <c r="B219" s="403"/>
      <c r="C219" s="404">
        <v>0.35416666666666669</v>
      </c>
      <c r="D219" s="404"/>
      <c r="E219" s="404"/>
      <c r="F219" s="405"/>
      <c r="G219" s="405"/>
      <c r="H219" s="405"/>
      <c r="I219" s="406" t="str">
        <f>E202</f>
        <v>FCアリーバ　F</v>
      </c>
      <c r="J219" s="407"/>
      <c r="K219" s="407"/>
      <c r="L219" s="407"/>
      <c r="M219" s="407"/>
      <c r="N219" s="407"/>
      <c r="O219" s="407"/>
      <c r="P219" s="407"/>
      <c r="Q219" s="408">
        <f>IF(OR(S219="",S220=""),"",S219+S220)</f>
        <v>4</v>
      </c>
      <c r="R219" s="409"/>
      <c r="S219" s="52">
        <v>1</v>
      </c>
      <c r="T219" s="53" t="s">
        <v>210</v>
      </c>
      <c r="U219" s="52">
        <v>1</v>
      </c>
      <c r="V219" s="408">
        <f>IF(OR(U219="",U220=""),"",U219+U220)</f>
        <v>1</v>
      </c>
      <c r="W219" s="408"/>
      <c r="X219" s="406" t="str">
        <f>E203</f>
        <v>カテット白沢　ドイス</v>
      </c>
      <c r="Y219" s="407"/>
      <c r="Z219" s="407"/>
      <c r="AA219" s="407"/>
      <c r="AB219" s="407"/>
      <c r="AC219" s="407"/>
      <c r="AD219" s="407"/>
      <c r="AE219" s="407"/>
      <c r="AF219" s="405"/>
      <c r="AG219" s="405"/>
      <c r="AH219" s="405"/>
      <c r="AI219" s="408" t="s">
        <v>251</v>
      </c>
      <c r="AJ219" s="408"/>
      <c r="AK219" s="408"/>
      <c r="AL219" s="408"/>
      <c r="AM219" s="412"/>
    </row>
    <row r="220" spans="1:39" ht="18.75" customHeight="1" x14ac:dyDescent="0.4">
      <c r="A220" s="375"/>
      <c r="B220" s="376"/>
      <c r="C220" s="377"/>
      <c r="D220" s="377"/>
      <c r="E220" s="377"/>
      <c r="F220" s="378"/>
      <c r="G220" s="378"/>
      <c r="H220" s="378"/>
      <c r="I220" s="381"/>
      <c r="J220" s="381"/>
      <c r="K220" s="381"/>
      <c r="L220" s="381"/>
      <c r="M220" s="381"/>
      <c r="N220" s="381"/>
      <c r="O220" s="381"/>
      <c r="P220" s="381"/>
      <c r="Q220" s="383"/>
      <c r="R220" s="383"/>
      <c r="S220" s="54">
        <v>3</v>
      </c>
      <c r="T220" s="55" t="s">
        <v>210</v>
      </c>
      <c r="U220" s="54">
        <v>0</v>
      </c>
      <c r="V220" s="382"/>
      <c r="W220" s="382"/>
      <c r="X220" s="381"/>
      <c r="Y220" s="381"/>
      <c r="Z220" s="381"/>
      <c r="AA220" s="381"/>
      <c r="AB220" s="381"/>
      <c r="AC220" s="381"/>
      <c r="AD220" s="381"/>
      <c r="AE220" s="381"/>
      <c r="AF220" s="378"/>
      <c r="AG220" s="378"/>
      <c r="AH220" s="378"/>
      <c r="AI220" s="382"/>
      <c r="AJ220" s="382"/>
      <c r="AK220" s="382"/>
      <c r="AL220" s="382"/>
      <c r="AM220" s="384"/>
    </row>
    <row r="221" spans="1:39" ht="18.75" customHeight="1" x14ac:dyDescent="0.4">
      <c r="A221" s="373">
        <v>2</v>
      </c>
      <c r="B221" s="374"/>
      <c r="C221" s="377">
        <f>C219+"0:50"</f>
        <v>0.3888888888888889</v>
      </c>
      <c r="D221" s="377">
        <v>0.4375</v>
      </c>
      <c r="E221" s="377"/>
      <c r="F221" s="378"/>
      <c r="G221" s="378"/>
      <c r="H221" s="378"/>
      <c r="I221" s="379" t="str">
        <f>E207</f>
        <v>ＳＵＧＡＯプロミネンス</v>
      </c>
      <c r="J221" s="380"/>
      <c r="K221" s="380"/>
      <c r="L221" s="380"/>
      <c r="M221" s="380"/>
      <c r="N221" s="380"/>
      <c r="O221" s="380"/>
      <c r="P221" s="380"/>
      <c r="Q221" s="382">
        <f t="shared" ref="Q221" si="68">IF(OR(S221="",S222=""),"",S221+S222)</f>
        <v>0</v>
      </c>
      <c r="R221" s="383"/>
      <c r="S221" s="56">
        <v>0</v>
      </c>
      <c r="T221" s="57" t="s">
        <v>210</v>
      </c>
      <c r="U221" s="56">
        <v>3</v>
      </c>
      <c r="V221" s="382">
        <f t="shared" ref="V221" si="69">IF(OR(U221="",U222=""),"",U221+U222)</f>
        <v>8</v>
      </c>
      <c r="W221" s="382"/>
      <c r="X221" s="379" t="str">
        <f>E208</f>
        <v>緑が丘ＹＦＣ</v>
      </c>
      <c r="Y221" s="380"/>
      <c r="Z221" s="380"/>
      <c r="AA221" s="380"/>
      <c r="AB221" s="380"/>
      <c r="AC221" s="380"/>
      <c r="AD221" s="380"/>
      <c r="AE221" s="380"/>
      <c r="AF221" s="378"/>
      <c r="AG221" s="378"/>
      <c r="AH221" s="378"/>
      <c r="AI221" s="382" t="s">
        <v>252</v>
      </c>
      <c r="AJ221" s="382"/>
      <c r="AK221" s="382"/>
      <c r="AL221" s="382"/>
      <c r="AM221" s="384"/>
    </row>
    <row r="222" spans="1:39" ht="18.75" customHeight="1" x14ac:dyDescent="0.4">
      <c r="A222" s="375"/>
      <c r="B222" s="376"/>
      <c r="C222" s="377"/>
      <c r="D222" s="377"/>
      <c r="E222" s="377"/>
      <c r="F222" s="378"/>
      <c r="G222" s="378"/>
      <c r="H222" s="378"/>
      <c r="I222" s="381"/>
      <c r="J222" s="381"/>
      <c r="K222" s="381"/>
      <c r="L222" s="381"/>
      <c r="M222" s="381"/>
      <c r="N222" s="381"/>
      <c r="O222" s="381"/>
      <c r="P222" s="381"/>
      <c r="Q222" s="383"/>
      <c r="R222" s="383"/>
      <c r="S222" s="54">
        <v>0</v>
      </c>
      <c r="T222" s="55" t="s">
        <v>210</v>
      </c>
      <c r="U222" s="54">
        <v>5</v>
      </c>
      <c r="V222" s="382"/>
      <c r="W222" s="382"/>
      <c r="X222" s="381"/>
      <c r="Y222" s="381"/>
      <c r="Z222" s="381"/>
      <c r="AA222" s="381"/>
      <c r="AB222" s="381"/>
      <c r="AC222" s="381"/>
      <c r="AD222" s="381"/>
      <c r="AE222" s="381"/>
      <c r="AF222" s="378"/>
      <c r="AG222" s="378"/>
      <c r="AH222" s="378"/>
      <c r="AI222" s="382"/>
      <c r="AJ222" s="382"/>
      <c r="AK222" s="382"/>
      <c r="AL222" s="382"/>
      <c r="AM222" s="384"/>
    </row>
    <row r="223" spans="1:39" ht="18.75" customHeight="1" x14ac:dyDescent="0.4">
      <c r="A223" s="373">
        <v>3</v>
      </c>
      <c r="B223" s="374"/>
      <c r="C223" s="377">
        <f>C221+"0:40"</f>
        <v>0.41666666666666669</v>
      </c>
      <c r="D223" s="377">
        <v>0.52083333333333304</v>
      </c>
      <c r="E223" s="377"/>
      <c r="F223" s="378"/>
      <c r="G223" s="378"/>
      <c r="H223" s="378"/>
      <c r="I223" s="379" t="str">
        <f>E203</f>
        <v>カテット白沢　ドイス</v>
      </c>
      <c r="J223" s="380"/>
      <c r="K223" s="380"/>
      <c r="L223" s="380"/>
      <c r="M223" s="380"/>
      <c r="N223" s="380"/>
      <c r="O223" s="380"/>
      <c r="P223" s="380"/>
      <c r="Q223" s="382">
        <f t="shared" ref="Q223" si="70">IF(OR(S223="",S224=""),"",S223+S224)</f>
        <v>0</v>
      </c>
      <c r="R223" s="383"/>
      <c r="S223" s="56">
        <v>0</v>
      </c>
      <c r="T223" s="57" t="s">
        <v>210</v>
      </c>
      <c r="U223" s="56">
        <v>8</v>
      </c>
      <c r="V223" s="382">
        <f t="shared" ref="V223" si="71">IF(OR(U223="",U224=""),"",U223+U224)</f>
        <v>19</v>
      </c>
      <c r="W223" s="382"/>
      <c r="X223" s="379" t="str">
        <f>E204</f>
        <v>S4スペランツァ</v>
      </c>
      <c r="Y223" s="380"/>
      <c r="Z223" s="380"/>
      <c r="AA223" s="380"/>
      <c r="AB223" s="380"/>
      <c r="AC223" s="380"/>
      <c r="AD223" s="380"/>
      <c r="AE223" s="380"/>
      <c r="AF223" s="378"/>
      <c r="AG223" s="378"/>
      <c r="AH223" s="378"/>
      <c r="AI223" s="382" t="s">
        <v>262</v>
      </c>
      <c r="AJ223" s="382"/>
      <c r="AK223" s="382"/>
      <c r="AL223" s="382"/>
      <c r="AM223" s="384"/>
    </row>
    <row r="224" spans="1:39" ht="18.75" customHeight="1" x14ac:dyDescent="0.4">
      <c r="A224" s="375"/>
      <c r="B224" s="376"/>
      <c r="C224" s="377"/>
      <c r="D224" s="377"/>
      <c r="E224" s="377"/>
      <c r="F224" s="378"/>
      <c r="G224" s="378"/>
      <c r="H224" s="378"/>
      <c r="I224" s="381"/>
      <c r="J224" s="381"/>
      <c r="K224" s="381"/>
      <c r="L224" s="381"/>
      <c r="M224" s="381"/>
      <c r="N224" s="381"/>
      <c r="O224" s="381"/>
      <c r="P224" s="381"/>
      <c r="Q224" s="383"/>
      <c r="R224" s="383"/>
      <c r="S224" s="54">
        <v>0</v>
      </c>
      <c r="T224" s="55" t="s">
        <v>210</v>
      </c>
      <c r="U224" s="54">
        <v>11</v>
      </c>
      <c r="V224" s="382"/>
      <c r="W224" s="382"/>
      <c r="X224" s="381"/>
      <c r="Y224" s="381"/>
      <c r="Z224" s="381"/>
      <c r="AA224" s="381"/>
      <c r="AB224" s="381"/>
      <c r="AC224" s="381"/>
      <c r="AD224" s="381"/>
      <c r="AE224" s="381"/>
      <c r="AF224" s="378"/>
      <c r="AG224" s="378"/>
      <c r="AH224" s="378"/>
      <c r="AI224" s="382"/>
      <c r="AJ224" s="382"/>
      <c r="AK224" s="382"/>
      <c r="AL224" s="382"/>
      <c r="AM224" s="384"/>
    </row>
    <row r="225" spans="1:39" ht="18.75" customHeight="1" x14ac:dyDescent="0.4">
      <c r="A225" s="373">
        <v>4</v>
      </c>
      <c r="B225" s="374"/>
      <c r="C225" s="377">
        <f>C223+"0:50"</f>
        <v>0.4513888888888889</v>
      </c>
      <c r="D225" s="377">
        <v>0.5625</v>
      </c>
      <c r="E225" s="377"/>
      <c r="F225" s="378"/>
      <c r="G225" s="378"/>
      <c r="H225" s="378"/>
      <c r="I225" s="379" t="str">
        <f>E207</f>
        <v>ＳＵＧＡＯプロミネンス</v>
      </c>
      <c r="J225" s="380"/>
      <c r="K225" s="380"/>
      <c r="L225" s="380"/>
      <c r="M225" s="380"/>
      <c r="N225" s="380"/>
      <c r="O225" s="380"/>
      <c r="P225" s="380"/>
      <c r="Q225" s="382">
        <f t="shared" ref="Q225" si="72">IF(OR(S225="",S226=""),"",S225+S226)</f>
        <v>0</v>
      </c>
      <c r="R225" s="383"/>
      <c r="S225" s="56">
        <v>0</v>
      </c>
      <c r="T225" s="57" t="s">
        <v>210</v>
      </c>
      <c r="U225" s="56">
        <v>2</v>
      </c>
      <c r="V225" s="382">
        <f t="shared" ref="V225" si="73">IF(OR(U225="",U226=""),"",U225+U226)</f>
        <v>3</v>
      </c>
      <c r="W225" s="382"/>
      <c r="X225" s="379" t="str">
        <f>E209</f>
        <v>宇都宮FCジュニア</v>
      </c>
      <c r="Y225" s="380"/>
      <c r="Z225" s="380"/>
      <c r="AA225" s="380"/>
      <c r="AB225" s="380"/>
      <c r="AC225" s="380"/>
      <c r="AD225" s="380"/>
      <c r="AE225" s="380"/>
      <c r="AF225" s="378"/>
      <c r="AG225" s="378"/>
      <c r="AH225" s="378"/>
      <c r="AI225" s="382" t="s">
        <v>263</v>
      </c>
      <c r="AJ225" s="382"/>
      <c r="AK225" s="382"/>
      <c r="AL225" s="382"/>
      <c r="AM225" s="384"/>
    </row>
    <row r="226" spans="1:39" ht="18.75" customHeight="1" x14ac:dyDescent="0.4">
      <c r="A226" s="375"/>
      <c r="B226" s="376"/>
      <c r="C226" s="377"/>
      <c r="D226" s="377"/>
      <c r="E226" s="377"/>
      <c r="F226" s="378"/>
      <c r="G226" s="378"/>
      <c r="H226" s="378"/>
      <c r="I226" s="381"/>
      <c r="J226" s="381"/>
      <c r="K226" s="381"/>
      <c r="L226" s="381"/>
      <c r="M226" s="381"/>
      <c r="N226" s="381"/>
      <c r="O226" s="381"/>
      <c r="P226" s="381"/>
      <c r="Q226" s="383"/>
      <c r="R226" s="383"/>
      <c r="S226" s="54">
        <v>0</v>
      </c>
      <c r="T226" s="55" t="s">
        <v>210</v>
      </c>
      <c r="U226" s="54">
        <v>1</v>
      </c>
      <c r="V226" s="382"/>
      <c r="W226" s="382"/>
      <c r="X226" s="381"/>
      <c r="Y226" s="381"/>
      <c r="Z226" s="381"/>
      <c r="AA226" s="381"/>
      <c r="AB226" s="381"/>
      <c r="AC226" s="381"/>
      <c r="AD226" s="381"/>
      <c r="AE226" s="381"/>
      <c r="AF226" s="378"/>
      <c r="AG226" s="378"/>
      <c r="AH226" s="378"/>
      <c r="AI226" s="382"/>
      <c r="AJ226" s="382"/>
      <c r="AK226" s="382"/>
      <c r="AL226" s="382"/>
      <c r="AM226" s="384"/>
    </row>
    <row r="227" spans="1:39" ht="18.75" customHeight="1" x14ac:dyDescent="0.4">
      <c r="A227" s="373">
        <v>5</v>
      </c>
      <c r="B227" s="374"/>
      <c r="C227" s="377">
        <f>C225+"0:40"</f>
        <v>0.47916666666666669</v>
      </c>
      <c r="D227" s="377">
        <v>0.64583333333333404</v>
      </c>
      <c r="E227" s="377"/>
      <c r="F227" s="378"/>
      <c r="G227" s="378"/>
      <c r="H227" s="378"/>
      <c r="I227" s="379" t="str">
        <f>E202</f>
        <v>FCアリーバ　F</v>
      </c>
      <c r="J227" s="380"/>
      <c r="K227" s="380"/>
      <c r="L227" s="380"/>
      <c r="M227" s="380"/>
      <c r="N227" s="380"/>
      <c r="O227" s="380"/>
      <c r="P227" s="380"/>
      <c r="Q227" s="382">
        <f t="shared" ref="Q227" si="74">IF(OR(S227="",S228=""),"",S227+S228)</f>
        <v>1</v>
      </c>
      <c r="R227" s="383"/>
      <c r="S227" s="56">
        <v>1</v>
      </c>
      <c r="T227" s="57" t="s">
        <v>210</v>
      </c>
      <c r="U227" s="56">
        <v>6</v>
      </c>
      <c r="V227" s="382">
        <f t="shared" ref="V227" si="75">IF(OR(U227="",U228=""),"",U227+U228)</f>
        <v>15</v>
      </c>
      <c r="W227" s="382"/>
      <c r="X227" s="379" t="str">
        <f>E204</f>
        <v>S4スペランツァ</v>
      </c>
      <c r="Y227" s="380"/>
      <c r="Z227" s="380"/>
      <c r="AA227" s="380"/>
      <c r="AB227" s="380"/>
      <c r="AC227" s="380"/>
      <c r="AD227" s="380"/>
      <c r="AE227" s="380"/>
      <c r="AF227" s="378"/>
      <c r="AG227" s="378"/>
      <c r="AH227" s="378"/>
      <c r="AI227" s="382" t="s">
        <v>264</v>
      </c>
      <c r="AJ227" s="382"/>
      <c r="AK227" s="382"/>
      <c r="AL227" s="382"/>
      <c r="AM227" s="384"/>
    </row>
    <row r="228" spans="1:39" ht="18.75" customHeight="1" x14ac:dyDescent="0.4">
      <c r="A228" s="375"/>
      <c r="B228" s="376"/>
      <c r="C228" s="377"/>
      <c r="D228" s="377"/>
      <c r="E228" s="377"/>
      <c r="F228" s="378"/>
      <c r="G228" s="378"/>
      <c r="H228" s="378"/>
      <c r="I228" s="381"/>
      <c r="J228" s="381"/>
      <c r="K228" s="381"/>
      <c r="L228" s="381"/>
      <c r="M228" s="381"/>
      <c r="N228" s="381"/>
      <c r="O228" s="381"/>
      <c r="P228" s="381"/>
      <c r="Q228" s="383"/>
      <c r="R228" s="383"/>
      <c r="S228" s="54">
        <v>0</v>
      </c>
      <c r="T228" s="55" t="s">
        <v>210</v>
      </c>
      <c r="U228" s="54">
        <v>9</v>
      </c>
      <c r="V228" s="382"/>
      <c r="W228" s="382"/>
      <c r="X228" s="381"/>
      <c r="Y228" s="381"/>
      <c r="Z228" s="381"/>
      <c r="AA228" s="381"/>
      <c r="AB228" s="381"/>
      <c r="AC228" s="381"/>
      <c r="AD228" s="381"/>
      <c r="AE228" s="381"/>
      <c r="AF228" s="378"/>
      <c r="AG228" s="378"/>
      <c r="AH228" s="378"/>
      <c r="AI228" s="382"/>
      <c r="AJ228" s="382"/>
      <c r="AK228" s="382"/>
      <c r="AL228" s="382"/>
      <c r="AM228" s="384"/>
    </row>
    <row r="229" spans="1:39" ht="18.75" customHeight="1" x14ac:dyDescent="0.4">
      <c r="A229" s="373">
        <v>6</v>
      </c>
      <c r="B229" s="374"/>
      <c r="C229" s="377">
        <f>C227+"0:50"</f>
        <v>0.51388888888888895</v>
      </c>
      <c r="D229" s="377">
        <v>0.6875</v>
      </c>
      <c r="E229" s="377"/>
      <c r="F229" s="378"/>
      <c r="G229" s="378"/>
      <c r="H229" s="378"/>
      <c r="I229" s="379" t="str">
        <f>E207</f>
        <v>ＳＵＧＡＯプロミネンス</v>
      </c>
      <c r="J229" s="380"/>
      <c r="K229" s="380"/>
      <c r="L229" s="380"/>
      <c r="M229" s="380"/>
      <c r="N229" s="380"/>
      <c r="O229" s="380"/>
      <c r="P229" s="380"/>
      <c r="Q229" s="382">
        <f t="shared" ref="Q229" si="76">IF(OR(S229="",S230=""),"",S229+S230)</f>
        <v>0</v>
      </c>
      <c r="R229" s="383"/>
      <c r="S229" s="56">
        <v>0</v>
      </c>
      <c r="T229" s="57" t="s">
        <v>210</v>
      </c>
      <c r="U229" s="56">
        <v>2</v>
      </c>
      <c r="V229" s="382">
        <f t="shared" ref="V229" si="77">IF(OR(U229="",U230=""),"",U229+U230)</f>
        <v>3</v>
      </c>
      <c r="W229" s="382"/>
      <c r="X229" s="379" t="str">
        <f>E210</f>
        <v>宝木キッカーズ</v>
      </c>
      <c r="Y229" s="380"/>
      <c r="Z229" s="380"/>
      <c r="AA229" s="380"/>
      <c r="AB229" s="380"/>
      <c r="AC229" s="380"/>
      <c r="AD229" s="380"/>
      <c r="AE229" s="380"/>
      <c r="AF229" s="378"/>
      <c r="AG229" s="378"/>
      <c r="AH229" s="378"/>
      <c r="AI229" s="382" t="s">
        <v>253</v>
      </c>
      <c r="AJ229" s="382"/>
      <c r="AK229" s="382"/>
      <c r="AL229" s="382"/>
      <c r="AM229" s="384"/>
    </row>
    <row r="230" spans="1:39" ht="18.75" customHeight="1" thickBot="1" x14ac:dyDescent="0.45">
      <c r="A230" s="385"/>
      <c r="B230" s="386"/>
      <c r="C230" s="387"/>
      <c r="D230" s="387"/>
      <c r="E230" s="387"/>
      <c r="F230" s="388"/>
      <c r="G230" s="388"/>
      <c r="H230" s="388"/>
      <c r="I230" s="389"/>
      <c r="J230" s="389"/>
      <c r="K230" s="389"/>
      <c r="L230" s="389"/>
      <c r="M230" s="389"/>
      <c r="N230" s="389"/>
      <c r="O230" s="389"/>
      <c r="P230" s="389"/>
      <c r="Q230" s="390"/>
      <c r="R230" s="390"/>
      <c r="S230" s="58">
        <v>0</v>
      </c>
      <c r="T230" s="59" t="s">
        <v>210</v>
      </c>
      <c r="U230" s="58">
        <v>1</v>
      </c>
      <c r="V230" s="391"/>
      <c r="W230" s="391"/>
      <c r="X230" s="389"/>
      <c r="Y230" s="389"/>
      <c r="Z230" s="389"/>
      <c r="AA230" s="389"/>
      <c r="AB230" s="389"/>
      <c r="AC230" s="389"/>
      <c r="AD230" s="389"/>
      <c r="AE230" s="389"/>
      <c r="AF230" s="388"/>
      <c r="AG230" s="388"/>
      <c r="AH230" s="388"/>
      <c r="AI230" s="391"/>
      <c r="AJ230" s="391"/>
      <c r="AK230" s="391"/>
      <c r="AL230" s="391"/>
      <c r="AM230" s="392"/>
    </row>
    <row r="231" spans="1:39" ht="18.75" customHeight="1" thickBot="1" x14ac:dyDescent="0.45"/>
    <row r="232" spans="1:39" ht="18.75" customHeight="1" thickBot="1" x14ac:dyDescent="0.45">
      <c r="C232" s="340" t="s">
        <v>254</v>
      </c>
      <c r="D232" s="341"/>
      <c r="E232" s="341"/>
      <c r="F232" s="341"/>
      <c r="G232" s="341"/>
      <c r="H232" s="341"/>
      <c r="I232" s="341"/>
      <c r="J232" s="341"/>
      <c r="K232" s="341"/>
      <c r="L232" s="342" t="str">
        <f>E233</f>
        <v>FCアリーバ　F</v>
      </c>
      <c r="M232" s="343"/>
      <c r="N232" s="343"/>
      <c r="O232" s="343"/>
      <c r="P232" s="344"/>
      <c r="Q232" s="345" t="str">
        <f>E234</f>
        <v>カテット白沢　ドイス</v>
      </c>
      <c r="R232" s="343"/>
      <c r="S232" s="343"/>
      <c r="T232" s="343"/>
      <c r="U232" s="344"/>
      <c r="V232" s="345" t="str">
        <f>E235</f>
        <v>S4スペランツァ</v>
      </c>
      <c r="W232" s="343"/>
      <c r="X232" s="343"/>
      <c r="Y232" s="343"/>
      <c r="Z232" s="346"/>
      <c r="AA232" s="347" t="s">
        <v>212</v>
      </c>
      <c r="AB232" s="348"/>
      <c r="AC232" s="328" t="s">
        <v>213</v>
      </c>
      <c r="AD232" s="348"/>
      <c r="AE232" s="328" t="s">
        <v>214</v>
      </c>
      <c r="AF232" s="329"/>
      <c r="AG232" s="348" t="s">
        <v>215</v>
      </c>
      <c r="AH232" s="331"/>
    </row>
    <row r="233" spans="1:39" ht="18.75" customHeight="1" x14ac:dyDescent="0.4">
      <c r="C233" s="332">
        <v>1</v>
      </c>
      <c r="D233" s="333"/>
      <c r="E233" s="334" t="s">
        <v>255</v>
      </c>
      <c r="F233" s="335"/>
      <c r="G233" s="335"/>
      <c r="H233" s="335"/>
      <c r="I233" s="335"/>
      <c r="J233" s="335"/>
      <c r="K233" s="335"/>
      <c r="L233" s="63"/>
      <c r="M233" s="64"/>
      <c r="N233" s="64"/>
      <c r="O233" s="64"/>
      <c r="P233" s="65"/>
      <c r="Q233" s="369" t="s">
        <v>270</v>
      </c>
      <c r="R233" s="370"/>
      <c r="S233" s="66">
        <f>Q219</f>
        <v>4</v>
      </c>
      <c r="T233" s="67" t="s">
        <v>216</v>
      </c>
      <c r="U233" s="68">
        <f>V219</f>
        <v>1</v>
      </c>
      <c r="V233" s="369" t="s">
        <v>269</v>
      </c>
      <c r="W233" s="370"/>
      <c r="X233" s="66">
        <f>Q227</f>
        <v>1</v>
      </c>
      <c r="Y233" s="67" t="s">
        <v>216</v>
      </c>
      <c r="Z233" s="69">
        <f>V227</f>
        <v>15</v>
      </c>
      <c r="AA233" s="332">
        <v>3</v>
      </c>
      <c r="AB233" s="333"/>
      <c r="AC233" s="336">
        <f>5-1-15</f>
        <v>-11</v>
      </c>
      <c r="AD233" s="333"/>
      <c r="AE233" s="336">
        <f>4+1</f>
        <v>5</v>
      </c>
      <c r="AF233" s="337"/>
      <c r="AG233" s="332">
        <v>2</v>
      </c>
      <c r="AH233" s="337"/>
    </row>
    <row r="234" spans="1:39" ht="18.75" customHeight="1" x14ac:dyDescent="0.4">
      <c r="C234" s="357">
        <v>2</v>
      </c>
      <c r="D234" s="358"/>
      <c r="E234" s="359" t="s">
        <v>256</v>
      </c>
      <c r="F234" s="360"/>
      <c r="G234" s="360"/>
      <c r="H234" s="360"/>
      <c r="I234" s="360"/>
      <c r="J234" s="360"/>
      <c r="K234" s="360"/>
      <c r="L234" s="365" t="s">
        <v>269</v>
      </c>
      <c r="M234" s="366"/>
      <c r="N234" s="70">
        <f>U233</f>
        <v>1</v>
      </c>
      <c r="O234" s="71" t="s">
        <v>216</v>
      </c>
      <c r="P234" s="72">
        <f>S233</f>
        <v>4</v>
      </c>
      <c r="Q234" s="73"/>
      <c r="R234" s="74"/>
      <c r="S234" s="74"/>
      <c r="T234" s="74"/>
      <c r="U234" s="75"/>
      <c r="V234" s="372" t="s">
        <v>269</v>
      </c>
      <c r="W234" s="366"/>
      <c r="X234" s="70">
        <f>Q223</f>
        <v>0</v>
      </c>
      <c r="Y234" s="71" t="s">
        <v>216</v>
      </c>
      <c r="Z234" s="76">
        <f>V223</f>
        <v>19</v>
      </c>
      <c r="AA234" s="357">
        <v>0</v>
      </c>
      <c r="AB234" s="358"/>
      <c r="AC234" s="361">
        <f>1-4-19</f>
        <v>-22</v>
      </c>
      <c r="AD234" s="358"/>
      <c r="AE234" s="361">
        <f>1+0</f>
        <v>1</v>
      </c>
      <c r="AF234" s="362"/>
      <c r="AG234" s="357">
        <v>3</v>
      </c>
      <c r="AH234" s="362"/>
    </row>
    <row r="235" spans="1:39" ht="18.75" customHeight="1" thickBot="1" x14ac:dyDescent="0.45">
      <c r="C235" s="349">
        <v>3</v>
      </c>
      <c r="D235" s="350"/>
      <c r="E235" s="351" t="s">
        <v>257</v>
      </c>
      <c r="F235" s="352"/>
      <c r="G235" s="352"/>
      <c r="H235" s="352"/>
      <c r="I235" s="352"/>
      <c r="J235" s="352"/>
      <c r="K235" s="352"/>
      <c r="L235" s="367" t="s">
        <v>270</v>
      </c>
      <c r="M235" s="368"/>
      <c r="N235" s="80">
        <f>Z233</f>
        <v>15</v>
      </c>
      <c r="O235" s="81" t="s">
        <v>216</v>
      </c>
      <c r="P235" s="82">
        <f>X233</f>
        <v>1</v>
      </c>
      <c r="Q235" s="371" t="s">
        <v>270</v>
      </c>
      <c r="R235" s="368"/>
      <c r="S235" s="80">
        <f>Z234</f>
        <v>19</v>
      </c>
      <c r="T235" s="81" t="s">
        <v>216</v>
      </c>
      <c r="U235" s="82">
        <f>X234</f>
        <v>0</v>
      </c>
      <c r="V235" s="83"/>
      <c r="W235" s="84"/>
      <c r="X235" s="84"/>
      <c r="Y235" s="84"/>
      <c r="Z235" s="85"/>
      <c r="AA235" s="349">
        <v>6</v>
      </c>
      <c r="AB235" s="350"/>
      <c r="AC235" s="353">
        <f>34-1</f>
        <v>33</v>
      </c>
      <c r="AD235" s="350"/>
      <c r="AE235" s="353">
        <f>15+19</f>
        <v>34</v>
      </c>
      <c r="AF235" s="354"/>
      <c r="AG235" s="349">
        <v>1</v>
      </c>
      <c r="AH235" s="354"/>
    </row>
    <row r="236" spans="1:39" ht="18.75" customHeight="1" thickBot="1" x14ac:dyDescent="0.45"/>
    <row r="237" spans="1:39" ht="18.75" customHeight="1" thickBot="1" x14ac:dyDescent="0.45">
      <c r="C237" s="340" t="s">
        <v>258</v>
      </c>
      <c r="D237" s="341"/>
      <c r="E237" s="341"/>
      <c r="F237" s="341"/>
      <c r="G237" s="341"/>
      <c r="H237" s="341"/>
      <c r="I237" s="341"/>
      <c r="J237" s="341"/>
      <c r="K237" s="341"/>
      <c r="L237" s="342" t="str">
        <f>E238</f>
        <v>ＳＵＧＡＯプロミネンス</v>
      </c>
      <c r="M237" s="343"/>
      <c r="N237" s="343"/>
      <c r="O237" s="343"/>
      <c r="P237" s="344"/>
      <c r="Q237" s="345" t="str">
        <f>E239</f>
        <v>緑が丘ＹＦＣ</v>
      </c>
      <c r="R237" s="343"/>
      <c r="S237" s="343"/>
      <c r="T237" s="343"/>
      <c r="U237" s="344"/>
      <c r="V237" s="345" t="str">
        <f>E240</f>
        <v>宇都宮FCジュニア</v>
      </c>
      <c r="W237" s="343"/>
      <c r="X237" s="343"/>
      <c r="Y237" s="343"/>
      <c r="Z237" s="344"/>
      <c r="AA237" s="345" t="str">
        <f>E241</f>
        <v>宝木キッカーズ</v>
      </c>
      <c r="AB237" s="343"/>
      <c r="AC237" s="343"/>
      <c r="AD237" s="343"/>
      <c r="AE237" s="346"/>
      <c r="AF237" s="347" t="s">
        <v>212</v>
      </c>
      <c r="AG237" s="348"/>
      <c r="AH237" s="328" t="s">
        <v>213</v>
      </c>
      <c r="AI237" s="348"/>
      <c r="AJ237" s="328" t="s">
        <v>214</v>
      </c>
      <c r="AK237" s="329"/>
      <c r="AL237" s="347" t="s">
        <v>215</v>
      </c>
      <c r="AM237" s="329"/>
    </row>
    <row r="238" spans="1:39" ht="18.75" customHeight="1" x14ac:dyDescent="0.4">
      <c r="C238" s="428">
        <v>4</v>
      </c>
      <c r="D238" s="405"/>
      <c r="E238" s="429" t="s">
        <v>246</v>
      </c>
      <c r="F238" s="429"/>
      <c r="G238" s="429"/>
      <c r="H238" s="429"/>
      <c r="I238" s="429"/>
      <c r="J238" s="429"/>
      <c r="K238" s="334"/>
      <c r="L238" s="63"/>
      <c r="M238" s="64"/>
      <c r="N238" s="64"/>
      <c r="O238" s="64"/>
      <c r="P238" s="65"/>
      <c r="Q238" s="369" t="s">
        <v>269</v>
      </c>
      <c r="R238" s="370"/>
      <c r="S238" s="66">
        <f>Q221</f>
        <v>0</v>
      </c>
      <c r="T238" s="67" t="s">
        <v>216</v>
      </c>
      <c r="U238" s="68">
        <f>V221</f>
        <v>8</v>
      </c>
      <c r="V238" s="369" t="s">
        <v>269</v>
      </c>
      <c r="W238" s="370"/>
      <c r="X238" s="66">
        <f>Q225</f>
        <v>0</v>
      </c>
      <c r="Y238" s="67" t="s">
        <v>216</v>
      </c>
      <c r="Z238" s="68">
        <f>V225</f>
        <v>3</v>
      </c>
      <c r="AA238" s="369" t="s">
        <v>269</v>
      </c>
      <c r="AB238" s="370"/>
      <c r="AC238" s="66">
        <f>Q229</f>
        <v>0</v>
      </c>
      <c r="AD238" s="67" t="s">
        <v>216</v>
      </c>
      <c r="AE238" s="69">
        <f>V229</f>
        <v>3</v>
      </c>
      <c r="AF238" s="332">
        <v>0</v>
      </c>
      <c r="AG238" s="333"/>
      <c r="AH238" s="336">
        <f>0-8-3-3</f>
        <v>-14</v>
      </c>
      <c r="AI238" s="333"/>
      <c r="AJ238" s="336">
        <f>0+0+0</f>
        <v>0</v>
      </c>
      <c r="AK238" s="337"/>
      <c r="AL238" s="332">
        <v>4</v>
      </c>
      <c r="AM238" s="337"/>
    </row>
    <row r="239" spans="1:39" ht="18.75" customHeight="1" x14ac:dyDescent="0.4">
      <c r="C239" s="363">
        <v>5</v>
      </c>
      <c r="D239" s="378"/>
      <c r="E239" s="427" t="s">
        <v>259</v>
      </c>
      <c r="F239" s="427"/>
      <c r="G239" s="427"/>
      <c r="H239" s="427"/>
      <c r="I239" s="427"/>
      <c r="J239" s="427"/>
      <c r="K239" s="359"/>
      <c r="L239" s="365" t="s">
        <v>270</v>
      </c>
      <c r="M239" s="366"/>
      <c r="N239" s="70">
        <f>U238</f>
        <v>8</v>
      </c>
      <c r="O239" s="71" t="s">
        <v>216</v>
      </c>
      <c r="P239" s="72">
        <f>S238</f>
        <v>0</v>
      </c>
      <c r="Q239" s="73"/>
      <c r="R239" s="74"/>
      <c r="S239" s="74"/>
      <c r="T239" s="74"/>
      <c r="U239" s="75"/>
      <c r="V239" s="372" t="s">
        <v>270</v>
      </c>
      <c r="W239" s="366"/>
      <c r="X239" s="70">
        <f>Q198</f>
        <v>8</v>
      </c>
      <c r="Y239" s="71" t="s">
        <v>216</v>
      </c>
      <c r="Z239" s="72">
        <f>V198</f>
        <v>1</v>
      </c>
      <c r="AA239" s="372" t="s">
        <v>270</v>
      </c>
      <c r="AB239" s="366"/>
      <c r="AC239" s="70">
        <f>Q194</f>
        <v>6</v>
      </c>
      <c r="AD239" s="71" t="s">
        <v>216</v>
      </c>
      <c r="AE239" s="76">
        <f>V194</f>
        <v>0</v>
      </c>
      <c r="AF239" s="357">
        <v>9</v>
      </c>
      <c r="AG239" s="358"/>
      <c r="AH239" s="361">
        <f>22-1</f>
        <v>21</v>
      </c>
      <c r="AI239" s="358"/>
      <c r="AJ239" s="361">
        <f>8+8+6</f>
        <v>22</v>
      </c>
      <c r="AK239" s="362"/>
      <c r="AL239" s="357">
        <v>1</v>
      </c>
      <c r="AM239" s="362"/>
    </row>
    <row r="240" spans="1:39" ht="18.75" customHeight="1" x14ac:dyDescent="0.4">
      <c r="C240" s="363">
        <v>6</v>
      </c>
      <c r="D240" s="378"/>
      <c r="E240" s="427" t="s">
        <v>260</v>
      </c>
      <c r="F240" s="427"/>
      <c r="G240" s="427"/>
      <c r="H240" s="427"/>
      <c r="I240" s="427"/>
      <c r="J240" s="427"/>
      <c r="K240" s="359"/>
      <c r="L240" s="365" t="s">
        <v>270</v>
      </c>
      <c r="M240" s="431"/>
      <c r="N240" s="70">
        <f>Z238</f>
        <v>3</v>
      </c>
      <c r="O240" s="71" t="s">
        <v>216</v>
      </c>
      <c r="P240" s="72">
        <f>X238</f>
        <v>0</v>
      </c>
      <c r="Q240" s="431" t="s">
        <v>269</v>
      </c>
      <c r="R240" s="431"/>
      <c r="S240" s="70">
        <f>Z239</f>
        <v>1</v>
      </c>
      <c r="T240" s="71" t="s">
        <v>216</v>
      </c>
      <c r="U240" s="72">
        <f>X239</f>
        <v>8</v>
      </c>
      <c r="V240" s="77"/>
      <c r="W240" s="78"/>
      <c r="X240" s="78"/>
      <c r="Y240" s="78"/>
      <c r="Z240" s="79"/>
      <c r="AA240" s="372" t="s">
        <v>269</v>
      </c>
      <c r="AB240" s="431"/>
      <c r="AC240" s="70">
        <f>Q190</f>
        <v>1</v>
      </c>
      <c r="AD240" s="71" t="s">
        <v>216</v>
      </c>
      <c r="AE240" s="76">
        <f>V190</f>
        <v>4</v>
      </c>
      <c r="AF240" s="357">
        <v>3</v>
      </c>
      <c r="AG240" s="358"/>
      <c r="AH240" s="361">
        <f>5-8-4</f>
        <v>-7</v>
      </c>
      <c r="AI240" s="358"/>
      <c r="AJ240" s="361">
        <f>3+1+1</f>
        <v>5</v>
      </c>
      <c r="AK240" s="362"/>
      <c r="AL240" s="357">
        <v>3</v>
      </c>
      <c r="AM240" s="362"/>
    </row>
    <row r="241" spans="3:39" ht="18.75" customHeight="1" thickBot="1" x14ac:dyDescent="0.45">
      <c r="C241" s="355">
        <v>7</v>
      </c>
      <c r="D241" s="388"/>
      <c r="E241" s="430" t="s">
        <v>261</v>
      </c>
      <c r="F241" s="430"/>
      <c r="G241" s="430"/>
      <c r="H241" s="430"/>
      <c r="I241" s="430"/>
      <c r="J241" s="430"/>
      <c r="K241" s="351"/>
      <c r="L241" s="367" t="s">
        <v>270</v>
      </c>
      <c r="M241" s="368"/>
      <c r="N241" s="80">
        <f>AE238</f>
        <v>3</v>
      </c>
      <c r="O241" s="81" t="s">
        <v>216</v>
      </c>
      <c r="P241" s="82">
        <f>AC238</f>
        <v>0</v>
      </c>
      <c r="Q241" s="371" t="s">
        <v>269</v>
      </c>
      <c r="R241" s="368"/>
      <c r="S241" s="80">
        <f>AE239</f>
        <v>0</v>
      </c>
      <c r="T241" s="81" t="s">
        <v>216</v>
      </c>
      <c r="U241" s="82">
        <f>AC239</f>
        <v>6</v>
      </c>
      <c r="V241" s="371" t="s">
        <v>270</v>
      </c>
      <c r="W241" s="368"/>
      <c r="X241" s="80">
        <f>AE240</f>
        <v>4</v>
      </c>
      <c r="Y241" s="81" t="s">
        <v>216</v>
      </c>
      <c r="Z241" s="82">
        <f>AC240</f>
        <v>1</v>
      </c>
      <c r="AA241" s="83"/>
      <c r="AB241" s="84"/>
      <c r="AC241" s="84"/>
      <c r="AD241" s="84"/>
      <c r="AE241" s="85"/>
      <c r="AF241" s="349">
        <v>6</v>
      </c>
      <c r="AG241" s="350"/>
      <c r="AH241" s="353">
        <f>7-6-1</f>
        <v>0</v>
      </c>
      <c r="AI241" s="350"/>
      <c r="AJ241" s="353">
        <f>3+0+4</f>
        <v>7</v>
      </c>
      <c r="AK241" s="354"/>
      <c r="AL241" s="349">
        <v>2</v>
      </c>
      <c r="AM241" s="354"/>
    </row>
    <row r="242" spans="3:39" ht="18.75" customHeight="1" x14ac:dyDescent="0.4">
      <c r="C242" s="48"/>
      <c r="D242" s="48"/>
      <c r="E242" s="60"/>
      <c r="F242" s="60"/>
      <c r="G242" s="60"/>
      <c r="H242" s="60"/>
      <c r="I242" s="60"/>
      <c r="J242" s="60"/>
      <c r="K242" s="60"/>
      <c r="L242" s="60"/>
      <c r="M242" s="60"/>
      <c r="N242" s="48"/>
      <c r="O242" s="48"/>
      <c r="P242" s="49"/>
      <c r="Q242" s="48"/>
      <c r="R242" s="49"/>
      <c r="S242" s="48"/>
      <c r="T242" s="48"/>
      <c r="U242" s="49"/>
      <c r="V242" s="48"/>
      <c r="W242" s="49"/>
      <c r="AC242" s="48"/>
      <c r="AD242" s="48"/>
      <c r="AE242" s="48"/>
      <c r="AF242" s="48"/>
      <c r="AG242" s="48"/>
      <c r="AH242" s="48"/>
      <c r="AI242" s="48"/>
      <c r="AJ242" s="48"/>
    </row>
  </sheetData>
  <mergeCells count="1100">
    <mergeCell ref="Q149:R149"/>
    <mergeCell ref="V147:W147"/>
    <mergeCell ref="V148:W148"/>
    <mergeCell ref="V172:W172"/>
    <mergeCell ref="V173:W173"/>
    <mergeCell ref="Q172:R172"/>
    <mergeCell ref="L173:M173"/>
    <mergeCell ref="A121:AM122"/>
    <mergeCell ref="B124:E124"/>
    <mergeCell ref="F124:M124"/>
    <mergeCell ref="N124:Q124"/>
    <mergeCell ref="R124:Y124"/>
    <mergeCell ref="Z124:AC124"/>
    <mergeCell ref="AD124:AJ124"/>
    <mergeCell ref="AK124:AL124"/>
    <mergeCell ref="C119:D119"/>
    <mergeCell ref="E119:K119"/>
    <mergeCell ref="AA119:AB119"/>
    <mergeCell ref="AC119:AD119"/>
    <mergeCell ref="AE119:AF119"/>
    <mergeCell ref="AG119:AH119"/>
    <mergeCell ref="AF127:AH127"/>
    <mergeCell ref="AI127:AM127"/>
    <mergeCell ref="A128:B129"/>
    <mergeCell ref="C128:E129"/>
    <mergeCell ref="F128:H129"/>
    <mergeCell ref="I128:P129"/>
    <mergeCell ref="Q128:R129"/>
    <mergeCell ref="V128:W129"/>
    <mergeCell ref="X128:AE129"/>
    <mergeCell ref="AF128:AH129"/>
    <mergeCell ref="A127:B127"/>
    <mergeCell ref="V83:W83"/>
    <mergeCell ref="Q82:R82"/>
    <mergeCell ref="Q84:R84"/>
    <mergeCell ref="L83:M83"/>
    <mergeCell ref="L84:M84"/>
    <mergeCell ref="Q87:R87"/>
    <mergeCell ref="L88:M88"/>
    <mergeCell ref="L89:M89"/>
    <mergeCell ref="Q89:R89"/>
    <mergeCell ref="V87:W87"/>
    <mergeCell ref="V88:W88"/>
    <mergeCell ref="A31:AM32"/>
    <mergeCell ref="B34:E34"/>
    <mergeCell ref="F34:M34"/>
    <mergeCell ref="N34:Q34"/>
    <mergeCell ref="R34:Y34"/>
    <mergeCell ref="Z34:AC34"/>
    <mergeCell ref="AD34:AJ34"/>
    <mergeCell ref="AK34:AL34"/>
    <mergeCell ref="A40:B41"/>
    <mergeCell ref="C40:E41"/>
    <mergeCell ref="F40:H41"/>
    <mergeCell ref="I40:P41"/>
    <mergeCell ref="Q40:R41"/>
    <mergeCell ref="V40:W41"/>
    <mergeCell ref="X40:AE41"/>
    <mergeCell ref="AF40:AH41"/>
    <mergeCell ref="AI40:AM41"/>
    <mergeCell ref="X42:AE43"/>
    <mergeCell ref="AF42:AH43"/>
    <mergeCell ref="AI42:AM43"/>
    <mergeCell ref="A44:B45"/>
    <mergeCell ref="C241:D241"/>
    <mergeCell ref="E241:K241"/>
    <mergeCell ref="L241:M241"/>
    <mergeCell ref="Q241:R241"/>
    <mergeCell ref="V241:W241"/>
    <mergeCell ref="AF241:AG241"/>
    <mergeCell ref="AH241:AI241"/>
    <mergeCell ref="AJ241:AK241"/>
    <mergeCell ref="AL241:AM241"/>
    <mergeCell ref="C240:D240"/>
    <mergeCell ref="E240:K240"/>
    <mergeCell ref="L240:M240"/>
    <mergeCell ref="Q240:R240"/>
    <mergeCell ref="AA240:AB240"/>
    <mergeCell ref="AF240:AG240"/>
    <mergeCell ref="AH240:AI240"/>
    <mergeCell ref="AJ240:AK240"/>
    <mergeCell ref="AL240:AM240"/>
    <mergeCell ref="C239:D239"/>
    <mergeCell ref="E239:K239"/>
    <mergeCell ref="L239:M239"/>
    <mergeCell ref="V239:W239"/>
    <mergeCell ref="AA239:AB239"/>
    <mergeCell ref="AF239:AG239"/>
    <mergeCell ref="AH239:AI239"/>
    <mergeCell ref="AJ239:AK239"/>
    <mergeCell ref="AL239:AM239"/>
    <mergeCell ref="C238:D238"/>
    <mergeCell ref="E238:K238"/>
    <mergeCell ref="Q238:R238"/>
    <mergeCell ref="V238:W238"/>
    <mergeCell ref="AA238:AB238"/>
    <mergeCell ref="AF238:AG238"/>
    <mergeCell ref="AH238:AI238"/>
    <mergeCell ref="AJ238:AK238"/>
    <mergeCell ref="AL238:AM238"/>
    <mergeCell ref="C237:K237"/>
    <mergeCell ref="L237:P237"/>
    <mergeCell ref="Q237:U237"/>
    <mergeCell ref="V237:Z237"/>
    <mergeCell ref="AA237:AE237"/>
    <mergeCell ref="AF237:AG237"/>
    <mergeCell ref="AH237:AI237"/>
    <mergeCell ref="AJ237:AK237"/>
    <mergeCell ref="AL237:AM237"/>
    <mergeCell ref="C234:D234"/>
    <mergeCell ref="E234:K234"/>
    <mergeCell ref="L234:M234"/>
    <mergeCell ref="V234:W234"/>
    <mergeCell ref="AA234:AB234"/>
    <mergeCell ref="AC234:AD234"/>
    <mergeCell ref="AE234:AF234"/>
    <mergeCell ref="AG234:AH234"/>
    <mergeCell ref="C235:D235"/>
    <mergeCell ref="E235:K235"/>
    <mergeCell ref="L235:M235"/>
    <mergeCell ref="Q235:R235"/>
    <mergeCell ref="AA235:AB235"/>
    <mergeCell ref="AC235:AD235"/>
    <mergeCell ref="AE235:AF235"/>
    <mergeCell ref="AG235:AH235"/>
    <mergeCell ref="A221:B222"/>
    <mergeCell ref="A219:B220"/>
    <mergeCell ref="A225:B226"/>
    <mergeCell ref="A223:B224"/>
    <mergeCell ref="A229:B230"/>
    <mergeCell ref="A227:B228"/>
    <mergeCell ref="C232:K232"/>
    <mergeCell ref="L232:P232"/>
    <mergeCell ref="Q232:U232"/>
    <mergeCell ref="V232:Z232"/>
    <mergeCell ref="AA232:AB232"/>
    <mergeCell ref="AC232:AD232"/>
    <mergeCell ref="AE232:AF232"/>
    <mergeCell ref="AG232:AH232"/>
    <mergeCell ref="C233:D233"/>
    <mergeCell ref="E233:K233"/>
    <mergeCell ref="Q233:R233"/>
    <mergeCell ref="V233:W233"/>
    <mergeCell ref="AA233:AB233"/>
    <mergeCell ref="AC233:AD233"/>
    <mergeCell ref="AE233:AF233"/>
    <mergeCell ref="AG233:AH233"/>
    <mergeCell ref="C229:E230"/>
    <mergeCell ref="F229:H230"/>
    <mergeCell ref="I229:P230"/>
    <mergeCell ref="Q229:R230"/>
    <mergeCell ref="V229:W230"/>
    <mergeCell ref="X229:AE230"/>
    <mergeCell ref="C227:E228"/>
    <mergeCell ref="F227:H228"/>
    <mergeCell ref="I227:P228"/>
    <mergeCell ref="Q227:R228"/>
    <mergeCell ref="C218:E218"/>
    <mergeCell ref="F218:H218"/>
    <mergeCell ref="I218:P218"/>
    <mergeCell ref="Q218:W218"/>
    <mergeCell ref="X218:AE218"/>
    <mergeCell ref="AF218:AH218"/>
    <mergeCell ref="AI218:AM218"/>
    <mergeCell ref="A7:B7"/>
    <mergeCell ref="C7:E7"/>
    <mergeCell ref="F7:H7"/>
    <mergeCell ref="I7:P7"/>
    <mergeCell ref="Q7:W7"/>
    <mergeCell ref="X7:AE7"/>
    <mergeCell ref="X12:AE13"/>
    <mergeCell ref="AF12:AH13"/>
    <mergeCell ref="AI12:AM13"/>
    <mergeCell ref="A14:B15"/>
    <mergeCell ref="C14:E15"/>
    <mergeCell ref="F14:H15"/>
    <mergeCell ref="I14:P15"/>
    <mergeCell ref="Q14:R15"/>
    <mergeCell ref="V14:W15"/>
    <mergeCell ref="X14:AE15"/>
    <mergeCell ref="A12:B13"/>
    <mergeCell ref="C12:E13"/>
    <mergeCell ref="F12:H13"/>
    <mergeCell ref="I12:P13"/>
    <mergeCell ref="Q12:R13"/>
    <mergeCell ref="V12:W13"/>
    <mergeCell ref="AF14:AH15"/>
    <mergeCell ref="AI14:AM15"/>
    <mergeCell ref="L23:M23"/>
    <mergeCell ref="A1:AM2"/>
    <mergeCell ref="B4:E4"/>
    <mergeCell ref="F4:M4"/>
    <mergeCell ref="N4:Q4"/>
    <mergeCell ref="R4:Y4"/>
    <mergeCell ref="Z4:AC4"/>
    <mergeCell ref="AD4:AJ4"/>
    <mergeCell ref="AK4:AL4"/>
    <mergeCell ref="AF7:AH7"/>
    <mergeCell ref="AI7:AM7"/>
    <mergeCell ref="AI8:AM9"/>
    <mergeCell ref="A10:B11"/>
    <mergeCell ref="C10:E11"/>
    <mergeCell ref="F10:H11"/>
    <mergeCell ref="I10:P11"/>
    <mergeCell ref="Q10:R11"/>
    <mergeCell ref="V10:W11"/>
    <mergeCell ref="X10:AE11"/>
    <mergeCell ref="AF10:AH11"/>
    <mergeCell ref="AI10:AM11"/>
    <mergeCell ref="A8:B9"/>
    <mergeCell ref="C8:E9"/>
    <mergeCell ref="F8:H9"/>
    <mergeCell ref="I8:P9"/>
    <mergeCell ref="Q8:R9"/>
    <mergeCell ref="V8:W9"/>
    <mergeCell ref="X8:AE9"/>
    <mergeCell ref="AF8:AH9"/>
    <mergeCell ref="A6:P6"/>
    <mergeCell ref="A16:B17"/>
    <mergeCell ref="C16:E17"/>
    <mergeCell ref="F16:H17"/>
    <mergeCell ref="I16:P17"/>
    <mergeCell ref="Q16:R17"/>
    <mergeCell ref="V16:W17"/>
    <mergeCell ref="X16:AE17"/>
    <mergeCell ref="AF16:AH17"/>
    <mergeCell ref="AI16:AM17"/>
    <mergeCell ref="A18:B19"/>
    <mergeCell ref="C18:E19"/>
    <mergeCell ref="F18:H19"/>
    <mergeCell ref="I18:P19"/>
    <mergeCell ref="Q18:R19"/>
    <mergeCell ref="V18:W19"/>
    <mergeCell ref="X18:AE19"/>
    <mergeCell ref="AF18:AH19"/>
    <mergeCell ref="AI18:AM19"/>
    <mergeCell ref="AE21:AF21"/>
    <mergeCell ref="AG21:AH21"/>
    <mergeCell ref="C22:D22"/>
    <mergeCell ref="E22:K22"/>
    <mergeCell ref="AA22:AB22"/>
    <mergeCell ref="AC22:AD22"/>
    <mergeCell ref="AE22:AF22"/>
    <mergeCell ref="AG22:AH22"/>
    <mergeCell ref="C21:K21"/>
    <mergeCell ref="L21:P21"/>
    <mergeCell ref="Q21:U21"/>
    <mergeCell ref="V21:Z21"/>
    <mergeCell ref="AA21:AB21"/>
    <mergeCell ref="AC21:AD21"/>
    <mergeCell ref="C24:D24"/>
    <mergeCell ref="E24:K24"/>
    <mergeCell ref="AA24:AB24"/>
    <mergeCell ref="AC24:AD24"/>
    <mergeCell ref="AE24:AF24"/>
    <mergeCell ref="AG24:AH24"/>
    <mergeCell ref="C23:D23"/>
    <mergeCell ref="E23:K23"/>
    <mergeCell ref="AA23:AB23"/>
    <mergeCell ref="AC23:AD23"/>
    <mergeCell ref="AE23:AF23"/>
    <mergeCell ref="AG23:AH23"/>
    <mergeCell ref="L24:M24"/>
    <mergeCell ref="Q22:R22"/>
    <mergeCell ref="Q24:R24"/>
    <mergeCell ref="V22:W22"/>
    <mergeCell ref="V23:W23"/>
    <mergeCell ref="C28:D28"/>
    <mergeCell ref="E28:K28"/>
    <mergeCell ref="AA28:AB28"/>
    <mergeCell ref="AC28:AD28"/>
    <mergeCell ref="AE28:AF28"/>
    <mergeCell ref="AG28:AH28"/>
    <mergeCell ref="AE26:AF26"/>
    <mergeCell ref="AG26:AH26"/>
    <mergeCell ref="C27:D27"/>
    <mergeCell ref="E27:K27"/>
    <mergeCell ref="AA27:AB27"/>
    <mergeCell ref="AC27:AD27"/>
    <mergeCell ref="AE27:AF27"/>
    <mergeCell ref="AG27:AH27"/>
    <mergeCell ref="C26:K26"/>
    <mergeCell ref="L26:P26"/>
    <mergeCell ref="Q26:U26"/>
    <mergeCell ref="V26:Z26"/>
    <mergeCell ref="AA26:AB26"/>
    <mergeCell ref="AC26:AD26"/>
    <mergeCell ref="V27:W27"/>
    <mergeCell ref="V28:W28"/>
    <mergeCell ref="Q27:R27"/>
    <mergeCell ref="L28:M28"/>
    <mergeCell ref="AG29:AH29"/>
    <mergeCell ref="AF37:AH37"/>
    <mergeCell ref="AI37:AM37"/>
    <mergeCell ref="A38:B39"/>
    <mergeCell ref="C38:E39"/>
    <mergeCell ref="F38:H39"/>
    <mergeCell ref="I38:P39"/>
    <mergeCell ref="Q38:R39"/>
    <mergeCell ref="V38:W39"/>
    <mergeCell ref="X38:AE39"/>
    <mergeCell ref="AF38:AH39"/>
    <mergeCell ref="A37:B37"/>
    <mergeCell ref="C37:E37"/>
    <mergeCell ref="F37:H37"/>
    <mergeCell ref="I37:P37"/>
    <mergeCell ref="Q37:W37"/>
    <mergeCell ref="X37:AE37"/>
    <mergeCell ref="AI38:AM39"/>
    <mergeCell ref="Q29:R29"/>
    <mergeCell ref="L29:M29"/>
    <mergeCell ref="C29:D29"/>
    <mergeCell ref="E29:K29"/>
    <mergeCell ref="AA29:AB29"/>
    <mergeCell ref="AC29:AD29"/>
    <mergeCell ref="AE29:AF29"/>
    <mergeCell ref="C44:E45"/>
    <mergeCell ref="F44:H45"/>
    <mergeCell ref="I44:P45"/>
    <mergeCell ref="Q44:R45"/>
    <mergeCell ref="V44:W45"/>
    <mergeCell ref="X44:AE45"/>
    <mergeCell ref="A42:B43"/>
    <mergeCell ref="C42:E43"/>
    <mergeCell ref="F42:H43"/>
    <mergeCell ref="I42:P43"/>
    <mergeCell ref="Q42:R43"/>
    <mergeCell ref="V42:W43"/>
    <mergeCell ref="AF44:AH45"/>
    <mergeCell ref="AI44:AM45"/>
    <mergeCell ref="A46:B47"/>
    <mergeCell ref="C46:E47"/>
    <mergeCell ref="F46:H47"/>
    <mergeCell ref="I46:P47"/>
    <mergeCell ref="Q46:R47"/>
    <mergeCell ref="V46:W47"/>
    <mergeCell ref="X46:AE47"/>
    <mergeCell ref="AF46:AH47"/>
    <mergeCell ref="AI46:AM47"/>
    <mergeCell ref="A48:B49"/>
    <mergeCell ref="C48:E49"/>
    <mergeCell ref="F48:H49"/>
    <mergeCell ref="I48:P49"/>
    <mergeCell ref="Q48:R49"/>
    <mergeCell ref="V48:W49"/>
    <mergeCell ref="X48:AE49"/>
    <mergeCell ref="AF48:AH49"/>
    <mergeCell ref="AI48:AM49"/>
    <mergeCell ref="AE51:AF51"/>
    <mergeCell ref="AG51:AH51"/>
    <mergeCell ref="C52:D52"/>
    <mergeCell ref="E52:K52"/>
    <mergeCell ref="AA52:AB52"/>
    <mergeCell ref="AC52:AD52"/>
    <mergeCell ref="AE52:AF52"/>
    <mergeCell ref="AG52:AH52"/>
    <mergeCell ref="C51:K51"/>
    <mergeCell ref="L51:P51"/>
    <mergeCell ref="Q51:U51"/>
    <mergeCell ref="V51:Z51"/>
    <mergeCell ref="AA51:AB51"/>
    <mergeCell ref="AC51:AD51"/>
    <mergeCell ref="C54:D54"/>
    <mergeCell ref="E54:K54"/>
    <mergeCell ref="AA54:AB54"/>
    <mergeCell ref="AC54:AD54"/>
    <mergeCell ref="AE54:AF54"/>
    <mergeCell ref="AG54:AH54"/>
    <mergeCell ref="C53:D53"/>
    <mergeCell ref="E53:K53"/>
    <mergeCell ref="AA53:AB53"/>
    <mergeCell ref="AC53:AD53"/>
    <mergeCell ref="AE53:AF53"/>
    <mergeCell ref="AG53:AH53"/>
    <mergeCell ref="Q52:R52"/>
    <mergeCell ref="V52:W52"/>
    <mergeCell ref="V53:W53"/>
    <mergeCell ref="Q54:R54"/>
    <mergeCell ref="L53:M53"/>
    <mergeCell ref="L54:M54"/>
    <mergeCell ref="AE56:AF56"/>
    <mergeCell ref="AG56:AH56"/>
    <mergeCell ref="C57:D57"/>
    <mergeCell ref="E57:K57"/>
    <mergeCell ref="Q57:R57"/>
    <mergeCell ref="V57:W57"/>
    <mergeCell ref="AA57:AB57"/>
    <mergeCell ref="AC57:AD57"/>
    <mergeCell ref="AE57:AF57"/>
    <mergeCell ref="AG57:AH57"/>
    <mergeCell ref="C56:K56"/>
    <mergeCell ref="L56:P56"/>
    <mergeCell ref="Q56:U56"/>
    <mergeCell ref="V56:Z56"/>
    <mergeCell ref="AA56:AB56"/>
    <mergeCell ref="AC56:AD56"/>
    <mergeCell ref="A181:AM182"/>
    <mergeCell ref="C72:E73"/>
    <mergeCell ref="F72:H73"/>
    <mergeCell ref="I72:P73"/>
    <mergeCell ref="Q72:R73"/>
    <mergeCell ref="V72:W73"/>
    <mergeCell ref="AF74:AH75"/>
    <mergeCell ref="AI74:AM75"/>
    <mergeCell ref="A76:B77"/>
    <mergeCell ref="C76:E77"/>
    <mergeCell ref="F76:H77"/>
    <mergeCell ref="I76:P77"/>
    <mergeCell ref="Q76:R77"/>
    <mergeCell ref="V76:W77"/>
    <mergeCell ref="X76:AE77"/>
    <mergeCell ref="AF76:AH77"/>
    <mergeCell ref="B184:E184"/>
    <mergeCell ref="F184:M184"/>
    <mergeCell ref="N184:Q184"/>
    <mergeCell ref="R184:Y184"/>
    <mergeCell ref="Z184:AC184"/>
    <mergeCell ref="AD184:AJ184"/>
    <mergeCell ref="AK184:AL184"/>
    <mergeCell ref="AE58:AF58"/>
    <mergeCell ref="AG58:AH58"/>
    <mergeCell ref="C59:D59"/>
    <mergeCell ref="E59:K59"/>
    <mergeCell ref="L59:M59"/>
    <mergeCell ref="Q59:R59"/>
    <mergeCell ref="AA59:AB59"/>
    <mergeCell ref="AC59:AD59"/>
    <mergeCell ref="AE59:AF59"/>
    <mergeCell ref="AG59:AH59"/>
    <mergeCell ref="C58:D58"/>
    <mergeCell ref="E58:K58"/>
    <mergeCell ref="L58:M58"/>
    <mergeCell ref="V58:W58"/>
    <mergeCell ref="AA58:AB58"/>
    <mergeCell ref="AC58:AD58"/>
    <mergeCell ref="AI72:AM73"/>
    <mergeCell ref="A74:B75"/>
    <mergeCell ref="C74:E75"/>
    <mergeCell ref="F74:H75"/>
    <mergeCell ref="I74:P75"/>
    <mergeCell ref="Q74:R75"/>
    <mergeCell ref="V74:W75"/>
    <mergeCell ref="X74:AE75"/>
    <mergeCell ref="A72:B73"/>
    <mergeCell ref="AF187:AH187"/>
    <mergeCell ref="AI187:AM187"/>
    <mergeCell ref="A188:B189"/>
    <mergeCell ref="C219:E220"/>
    <mergeCell ref="F219:H220"/>
    <mergeCell ref="I219:P220"/>
    <mergeCell ref="Q219:R220"/>
    <mergeCell ref="V219:W220"/>
    <mergeCell ref="X219:AE220"/>
    <mergeCell ref="AF219:AH220"/>
    <mergeCell ref="A187:B187"/>
    <mergeCell ref="C187:E187"/>
    <mergeCell ref="F187:H187"/>
    <mergeCell ref="I187:P187"/>
    <mergeCell ref="Q187:W187"/>
    <mergeCell ref="X187:AE187"/>
    <mergeCell ref="AI219:AM220"/>
    <mergeCell ref="C188:E189"/>
    <mergeCell ref="F188:H189"/>
    <mergeCell ref="I188:P189"/>
    <mergeCell ref="Q188:R189"/>
    <mergeCell ref="V188:W189"/>
    <mergeCell ref="X188:AE189"/>
    <mergeCell ref="AF188:AH189"/>
    <mergeCell ref="AI188:AM189"/>
    <mergeCell ref="X192:AE193"/>
    <mergeCell ref="AF192:AH193"/>
    <mergeCell ref="AI192:AM193"/>
    <mergeCell ref="A212:AM213"/>
    <mergeCell ref="B215:E215"/>
    <mergeCell ref="F215:M215"/>
    <mergeCell ref="N215:Q215"/>
    <mergeCell ref="C194:E195"/>
    <mergeCell ref="F194:H195"/>
    <mergeCell ref="I194:P195"/>
    <mergeCell ref="Q194:R195"/>
    <mergeCell ref="V194:W195"/>
    <mergeCell ref="X194:AE195"/>
    <mergeCell ref="AF194:AH195"/>
    <mergeCell ref="AI194:AM195"/>
    <mergeCell ref="C196:E197"/>
    <mergeCell ref="F196:H197"/>
    <mergeCell ref="I196:P197"/>
    <mergeCell ref="Q196:R197"/>
    <mergeCell ref="V196:W197"/>
    <mergeCell ref="X196:AE197"/>
    <mergeCell ref="AF196:AH197"/>
    <mergeCell ref="AI196:AM197"/>
    <mergeCell ref="A190:B191"/>
    <mergeCell ref="X190:AE191"/>
    <mergeCell ref="AF190:AH191"/>
    <mergeCell ref="AI190:AM191"/>
    <mergeCell ref="A194:B195"/>
    <mergeCell ref="A192:B193"/>
    <mergeCell ref="C190:E191"/>
    <mergeCell ref="F190:H191"/>
    <mergeCell ref="I190:P191"/>
    <mergeCell ref="Q190:R191"/>
    <mergeCell ref="V190:W191"/>
    <mergeCell ref="C192:E193"/>
    <mergeCell ref="F192:H193"/>
    <mergeCell ref="I192:P193"/>
    <mergeCell ref="Q192:R193"/>
    <mergeCell ref="V192:W193"/>
    <mergeCell ref="AF229:AH230"/>
    <mergeCell ref="AI229:AM230"/>
    <mergeCell ref="A196:B197"/>
    <mergeCell ref="C225:E226"/>
    <mergeCell ref="F225:H226"/>
    <mergeCell ref="I225:P226"/>
    <mergeCell ref="Q225:R226"/>
    <mergeCell ref="V225:W226"/>
    <mergeCell ref="X225:AE226"/>
    <mergeCell ref="AF225:AH226"/>
    <mergeCell ref="AI225:AM226"/>
    <mergeCell ref="A198:B199"/>
    <mergeCell ref="C221:E222"/>
    <mergeCell ref="F221:H222"/>
    <mergeCell ref="I221:P222"/>
    <mergeCell ref="Q221:R222"/>
    <mergeCell ref="V221:W222"/>
    <mergeCell ref="X221:AE222"/>
    <mergeCell ref="AF221:AH222"/>
    <mergeCell ref="AI221:AM222"/>
    <mergeCell ref="C223:E224"/>
    <mergeCell ref="C198:E199"/>
    <mergeCell ref="F198:H199"/>
    <mergeCell ref="I198:P199"/>
    <mergeCell ref="Q198:R199"/>
    <mergeCell ref="V198:W199"/>
    <mergeCell ref="X198:AE199"/>
    <mergeCell ref="AF198:AH199"/>
    <mergeCell ref="AI198:AM199"/>
    <mergeCell ref="C201:K201"/>
    <mergeCell ref="L201:P201"/>
    <mergeCell ref="A218:B218"/>
    <mergeCell ref="Q201:U201"/>
    <mergeCell ref="V201:Z201"/>
    <mergeCell ref="AA201:AB201"/>
    <mergeCell ref="AC201:AD201"/>
    <mergeCell ref="AE201:AF201"/>
    <mergeCell ref="AG201:AH201"/>
    <mergeCell ref="X227:AE228"/>
    <mergeCell ref="AF227:AH228"/>
    <mergeCell ref="AI227:AM228"/>
    <mergeCell ref="F223:H224"/>
    <mergeCell ref="I223:P224"/>
    <mergeCell ref="Q223:R224"/>
    <mergeCell ref="V223:W224"/>
    <mergeCell ref="X223:AE224"/>
    <mergeCell ref="AF223:AH224"/>
    <mergeCell ref="AI223:AM224"/>
    <mergeCell ref="R215:Y215"/>
    <mergeCell ref="Z215:AC215"/>
    <mergeCell ref="AD215:AJ215"/>
    <mergeCell ref="AK215:AL215"/>
    <mergeCell ref="AE202:AF202"/>
    <mergeCell ref="AG202:AH202"/>
    <mergeCell ref="AJ206:AK206"/>
    <mergeCell ref="AL206:AM206"/>
    <mergeCell ref="AJ210:AK210"/>
    <mergeCell ref="AL210:AM210"/>
    <mergeCell ref="V227:W228"/>
    <mergeCell ref="C203:D203"/>
    <mergeCell ref="E203:K203"/>
    <mergeCell ref="L203:M203"/>
    <mergeCell ref="V203:W203"/>
    <mergeCell ref="AA203:AB203"/>
    <mergeCell ref="AC203:AD203"/>
    <mergeCell ref="AE203:AF203"/>
    <mergeCell ref="AG203:AH203"/>
    <mergeCell ref="C202:D202"/>
    <mergeCell ref="E202:K202"/>
    <mergeCell ref="Q202:R202"/>
    <mergeCell ref="V202:W202"/>
    <mergeCell ref="AA202:AB202"/>
    <mergeCell ref="AC202:AD202"/>
    <mergeCell ref="AE204:AF204"/>
    <mergeCell ref="AG204:AH204"/>
    <mergeCell ref="C206:K206"/>
    <mergeCell ref="L206:P206"/>
    <mergeCell ref="Q206:U206"/>
    <mergeCell ref="V206:Z206"/>
    <mergeCell ref="AA206:AE206"/>
    <mergeCell ref="AF206:AG206"/>
    <mergeCell ref="AH206:AI206"/>
    <mergeCell ref="C204:D204"/>
    <mergeCell ref="E204:K204"/>
    <mergeCell ref="L204:M204"/>
    <mergeCell ref="Q204:R204"/>
    <mergeCell ref="AA204:AB204"/>
    <mergeCell ref="AC204:AD204"/>
    <mergeCell ref="C207:D207"/>
    <mergeCell ref="E207:K207"/>
    <mergeCell ref="Q207:R207"/>
    <mergeCell ref="V207:W207"/>
    <mergeCell ref="AA207:AB207"/>
    <mergeCell ref="AF207:AG207"/>
    <mergeCell ref="AH207:AI207"/>
    <mergeCell ref="AJ207:AK207"/>
    <mergeCell ref="AA209:AB209"/>
    <mergeCell ref="AF209:AG209"/>
    <mergeCell ref="AL207:AM207"/>
    <mergeCell ref="C208:D208"/>
    <mergeCell ref="E208:K208"/>
    <mergeCell ref="L208:M208"/>
    <mergeCell ref="V208:W208"/>
    <mergeCell ref="AA208:AB208"/>
    <mergeCell ref="AF208:AG208"/>
    <mergeCell ref="AH208:AI208"/>
    <mergeCell ref="AJ208:AK208"/>
    <mergeCell ref="AL208:AM208"/>
    <mergeCell ref="A61:AM62"/>
    <mergeCell ref="B64:E64"/>
    <mergeCell ref="F64:M64"/>
    <mergeCell ref="N64:Q64"/>
    <mergeCell ref="R64:Y64"/>
    <mergeCell ref="Z64:AC64"/>
    <mergeCell ref="AD64:AJ64"/>
    <mergeCell ref="AK64:AL64"/>
    <mergeCell ref="AH209:AI209"/>
    <mergeCell ref="AJ209:AK209"/>
    <mergeCell ref="AL209:AM209"/>
    <mergeCell ref="C210:D210"/>
    <mergeCell ref="E210:K210"/>
    <mergeCell ref="L210:M210"/>
    <mergeCell ref="Q210:R210"/>
    <mergeCell ref="V210:W210"/>
    <mergeCell ref="AF210:AG210"/>
    <mergeCell ref="AH210:AI210"/>
    <mergeCell ref="C209:D209"/>
    <mergeCell ref="E209:K209"/>
    <mergeCell ref="L209:M209"/>
    <mergeCell ref="Q209:R209"/>
    <mergeCell ref="AF67:AH67"/>
    <mergeCell ref="AI67:AM67"/>
    <mergeCell ref="A68:B69"/>
    <mergeCell ref="C68:E69"/>
    <mergeCell ref="F68:H69"/>
    <mergeCell ref="I68:P69"/>
    <mergeCell ref="Q68:R69"/>
    <mergeCell ref="V68:W69"/>
    <mergeCell ref="X68:AE69"/>
    <mergeCell ref="AF68:AH69"/>
    <mergeCell ref="A67:B67"/>
    <mergeCell ref="C67:E67"/>
    <mergeCell ref="F67:H67"/>
    <mergeCell ref="I67:P67"/>
    <mergeCell ref="Q67:W67"/>
    <mergeCell ref="X67:AE67"/>
    <mergeCell ref="AI68:AM69"/>
    <mergeCell ref="A70:B71"/>
    <mergeCell ref="C70:E71"/>
    <mergeCell ref="F70:H71"/>
    <mergeCell ref="I70:P71"/>
    <mergeCell ref="Q70:R71"/>
    <mergeCell ref="V70:W71"/>
    <mergeCell ref="X70:AE71"/>
    <mergeCell ref="AF70:AH71"/>
    <mergeCell ref="AI70:AM71"/>
    <mergeCell ref="X72:AE73"/>
    <mergeCell ref="AF72:AH73"/>
    <mergeCell ref="AI76:AM77"/>
    <mergeCell ref="A78:B79"/>
    <mergeCell ref="C78:E79"/>
    <mergeCell ref="F78:H79"/>
    <mergeCell ref="I78:P79"/>
    <mergeCell ref="Q78:R79"/>
    <mergeCell ref="V78:W79"/>
    <mergeCell ref="X78:AE79"/>
    <mergeCell ref="AF78:AH79"/>
    <mergeCell ref="AI78:AM79"/>
    <mergeCell ref="AE81:AF81"/>
    <mergeCell ref="AG81:AH81"/>
    <mergeCell ref="C82:D82"/>
    <mergeCell ref="E82:K82"/>
    <mergeCell ref="AA82:AB82"/>
    <mergeCell ref="AC82:AD82"/>
    <mergeCell ref="AE82:AF82"/>
    <mergeCell ref="AG82:AH82"/>
    <mergeCell ref="C81:K81"/>
    <mergeCell ref="L81:P81"/>
    <mergeCell ref="Q81:U81"/>
    <mergeCell ref="V81:Z81"/>
    <mergeCell ref="AA81:AB81"/>
    <mergeCell ref="AC81:AD81"/>
    <mergeCell ref="AK82:AL82"/>
    <mergeCell ref="V82:W82"/>
    <mergeCell ref="C84:D84"/>
    <mergeCell ref="E84:K84"/>
    <mergeCell ref="AA84:AB84"/>
    <mergeCell ref="AC84:AD84"/>
    <mergeCell ref="AE84:AF84"/>
    <mergeCell ref="AG84:AH84"/>
    <mergeCell ref="C83:D83"/>
    <mergeCell ref="E83:K83"/>
    <mergeCell ref="AA83:AB83"/>
    <mergeCell ref="AC83:AD83"/>
    <mergeCell ref="AE83:AF83"/>
    <mergeCell ref="AG83:AH83"/>
    <mergeCell ref="C88:D88"/>
    <mergeCell ref="E88:K88"/>
    <mergeCell ref="AA88:AB88"/>
    <mergeCell ref="AC88:AD88"/>
    <mergeCell ref="AE88:AF88"/>
    <mergeCell ref="AG88:AH88"/>
    <mergeCell ref="AE86:AF86"/>
    <mergeCell ref="AG86:AH86"/>
    <mergeCell ref="C87:D87"/>
    <mergeCell ref="E87:K87"/>
    <mergeCell ref="AA87:AB87"/>
    <mergeCell ref="AC87:AD87"/>
    <mergeCell ref="AE87:AF87"/>
    <mergeCell ref="AG87:AH87"/>
    <mergeCell ref="C86:K86"/>
    <mergeCell ref="L86:P86"/>
    <mergeCell ref="Q86:U86"/>
    <mergeCell ref="V86:Z86"/>
    <mergeCell ref="AA86:AB86"/>
    <mergeCell ref="AC86:AD86"/>
    <mergeCell ref="A91:AM92"/>
    <mergeCell ref="B94:E94"/>
    <mergeCell ref="F94:M94"/>
    <mergeCell ref="N94:Q94"/>
    <mergeCell ref="R94:Y94"/>
    <mergeCell ref="Z94:AC94"/>
    <mergeCell ref="AD94:AJ94"/>
    <mergeCell ref="AK94:AL94"/>
    <mergeCell ref="C89:D89"/>
    <mergeCell ref="E89:K89"/>
    <mergeCell ref="AA89:AB89"/>
    <mergeCell ref="AC89:AD89"/>
    <mergeCell ref="AE89:AF89"/>
    <mergeCell ref="AG89:AH89"/>
    <mergeCell ref="AF97:AH97"/>
    <mergeCell ref="AI97:AM97"/>
    <mergeCell ref="A98:B99"/>
    <mergeCell ref="C98:E99"/>
    <mergeCell ref="F98:H99"/>
    <mergeCell ref="I98:P99"/>
    <mergeCell ref="Q98:R99"/>
    <mergeCell ref="V98:W99"/>
    <mergeCell ref="X98:AE99"/>
    <mergeCell ref="AF98:AH99"/>
    <mergeCell ref="A97:B97"/>
    <mergeCell ref="C97:E97"/>
    <mergeCell ref="F97:H97"/>
    <mergeCell ref="I97:P97"/>
    <mergeCell ref="Q97:W97"/>
    <mergeCell ref="X97:AE97"/>
    <mergeCell ref="AI98:AM99"/>
    <mergeCell ref="A100:B101"/>
    <mergeCell ref="C100:E101"/>
    <mergeCell ref="F100:H101"/>
    <mergeCell ref="I100:P101"/>
    <mergeCell ref="Q100:R101"/>
    <mergeCell ref="V100:W101"/>
    <mergeCell ref="X100:AE101"/>
    <mergeCell ref="AF100:AH101"/>
    <mergeCell ref="AI100:AM101"/>
    <mergeCell ref="X102:AE103"/>
    <mergeCell ref="AF102:AH103"/>
    <mergeCell ref="AI102:AM103"/>
    <mergeCell ref="A104:B105"/>
    <mergeCell ref="C104:E105"/>
    <mergeCell ref="F104:H105"/>
    <mergeCell ref="I104:P105"/>
    <mergeCell ref="Q104:R105"/>
    <mergeCell ref="V104:W105"/>
    <mergeCell ref="X104:AE105"/>
    <mergeCell ref="A102:B103"/>
    <mergeCell ref="C102:E103"/>
    <mergeCell ref="F102:H103"/>
    <mergeCell ref="I102:P103"/>
    <mergeCell ref="Q102:R103"/>
    <mergeCell ref="V102:W103"/>
    <mergeCell ref="AF104:AH105"/>
    <mergeCell ref="AI104:AM105"/>
    <mergeCell ref="A106:B107"/>
    <mergeCell ref="C106:E107"/>
    <mergeCell ref="F106:H107"/>
    <mergeCell ref="I106:P107"/>
    <mergeCell ref="Q106:R107"/>
    <mergeCell ref="V106:W107"/>
    <mergeCell ref="X106:AE107"/>
    <mergeCell ref="AF106:AH107"/>
    <mergeCell ref="AI106:AM107"/>
    <mergeCell ref="A108:B109"/>
    <mergeCell ref="C108:E109"/>
    <mergeCell ref="F108:H109"/>
    <mergeCell ref="I108:P109"/>
    <mergeCell ref="Q108:R109"/>
    <mergeCell ref="V108:W109"/>
    <mergeCell ref="X108:AE109"/>
    <mergeCell ref="AF108:AH109"/>
    <mergeCell ref="AI108:AM109"/>
    <mergeCell ref="AE111:AF111"/>
    <mergeCell ref="AG111:AH111"/>
    <mergeCell ref="C112:D112"/>
    <mergeCell ref="E112:K112"/>
    <mergeCell ref="AA112:AB112"/>
    <mergeCell ref="AC112:AD112"/>
    <mergeCell ref="AE112:AF112"/>
    <mergeCell ref="AG112:AH112"/>
    <mergeCell ref="C111:K111"/>
    <mergeCell ref="L111:P111"/>
    <mergeCell ref="Q111:U111"/>
    <mergeCell ref="V111:Z111"/>
    <mergeCell ref="AA111:AB111"/>
    <mergeCell ref="AC111:AD111"/>
    <mergeCell ref="C114:D114"/>
    <mergeCell ref="E114:K114"/>
    <mergeCell ref="AA114:AB114"/>
    <mergeCell ref="AC114:AD114"/>
    <mergeCell ref="AE114:AF114"/>
    <mergeCell ref="AG114:AH114"/>
    <mergeCell ref="C113:D113"/>
    <mergeCell ref="E113:K113"/>
    <mergeCell ref="AA113:AB113"/>
    <mergeCell ref="AC113:AD113"/>
    <mergeCell ref="AE113:AF113"/>
    <mergeCell ref="AG113:AH113"/>
    <mergeCell ref="V112:W112"/>
    <mergeCell ref="V113:W113"/>
    <mergeCell ref="Q112:R112"/>
    <mergeCell ref="Q114:R114"/>
    <mergeCell ref="L113:M113"/>
    <mergeCell ref="L114:M114"/>
    <mergeCell ref="C118:D118"/>
    <mergeCell ref="E118:K118"/>
    <mergeCell ref="AA118:AB118"/>
    <mergeCell ref="AC118:AD118"/>
    <mergeCell ref="AE118:AF118"/>
    <mergeCell ref="AG118:AH118"/>
    <mergeCell ref="AE116:AF116"/>
    <mergeCell ref="AG116:AH116"/>
    <mergeCell ref="C117:D117"/>
    <mergeCell ref="E117:K117"/>
    <mergeCell ref="AA117:AB117"/>
    <mergeCell ref="AC117:AD117"/>
    <mergeCell ref="AE117:AF117"/>
    <mergeCell ref="AG117:AH117"/>
    <mergeCell ref="C116:K116"/>
    <mergeCell ref="L116:P116"/>
    <mergeCell ref="Q116:U116"/>
    <mergeCell ref="V116:Z116"/>
    <mergeCell ref="AA116:AB116"/>
    <mergeCell ref="AC116:AD116"/>
    <mergeCell ref="L118:M118"/>
    <mergeCell ref="Q117:R117"/>
    <mergeCell ref="V117:W117"/>
    <mergeCell ref="V118:W118"/>
    <mergeCell ref="C127:E127"/>
    <mergeCell ref="F127:H127"/>
    <mergeCell ref="I127:P127"/>
    <mergeCell ref="Q127:W127"/>
    <mergeCell ref="X127:AE127"/>
    <mergeCell ref="AI128:AM129"/>
    <mergeCell ref="L119:M119"/>
    <mergeCell ref="Q119:R119"/>
    <mergeCell ref="A130:B131"/>
    <mergeCell ref="C130:E131"/>
    <mergeCell ref="F130:H131"/>
    <mergeCell ref="I130:P131"/>
    <mergeCell ref="Q130:R131"/>
    <mergeCell ref="V130:W131"/>
    <mergeCell ref="X130:AE131"/>
    <mergeCell ref="AF130:AH131"/>
    <mergeCell ref="AI130:AM131"/>
    <mergeCell ref="X132:AE133"/>
    <mergeCell ref="AF132:AH133"/>
    <mergeCell ref="AI132:AM133"/>
    <mergeCell ref="A134:B135"/>
    <mergeCell ref="C134:E135"/>
    <mergeCell ref="F134:H135"/>
    <mergeCell ref="I134:P135"/>
    <mergeCell ref="Q134:R135"/>
    <mergeCell ref="V134:W135"/>
    <mergeCell ref="X134:AE135"/>
    <mergeCell ref="A132:B133"/>
    <mergeCell ref="C132:E133"/>
    <mergeCell ref="F132:H133"/>
    <mergeCell ref="I132:P133"/>
    <mergeCell ref="Q132:R133"/>
    <mergeCell ref="V132:W133"/>
    <mergeCell ref="AF134:AH135"/>
    <mergeCell ref="AI134:AM135"/>
    <mergeCell ref="A136:B137"/>
    <mergeCell ref="C136:E137"/>
    <mergeCell ref="F136:H137"/>
    <mergeCell ref="I136:P137"/>
    <mergeCell ref="Q136:R137"/>
    <mergeCell ref="V136:W137"/>
    <mergeCell ref="X136:AE137"/>
    <mergeCell ref="AF136:AH137"/>
    <mergeCell ref="AI136:AM137"/>
    <mergeCell ref="A138:B139"/>
    <mergeCell ref="C138:E139"/>
    <mergeCell ref="F138:H139"/>
    <mergeCell ref="I138:P139"/>
    <mergeCell ref="Q138:R139"/>
    <mergeCell ref="V138:W139"/>
    <mergeCell ref="X138:AE139"/>
    <mergeCell ref="AF138:AH139"/>
    <mergeCell ref="AI138:AM139"/>
    <mergeCell ref="AE141:AF141"/>
    <mergeCell ref="AG141:AH141"/>
    <mergeCell ref="C142:D142"/>
    <mergeCell ref="E142:K142"/>
    <mergeCell ref="AA142:AB142"/>
    <mergeCell ref="AC142:AD142"/>
    <mergeCell ref="AE142:AF142"/>
    <mergeCell ref="AG142:AH142"/>
    <mergeCell ref="C141:K141"/>
    <mergeCell ref="L141:P141"/>
    <mergeCell ref="Q141:U141"/>
    <mergeCell ref="V141:Z141"/>
    <mergeCell ref="AA141:AB141"/>
    <mergeCell ref="AC141:AD141"/>
    <mergeCell ref="C144:D144"/>
    <mergeCell ref="E144:K144"/>
    <mergeCell ref="AA144:AB144"/>
    <mergeCell ref="AC144:AD144"/>
    <mergeCell ref="AE144:AF144"/>
    <mergeCell ref="AG144:AH144"/>
    <mergeCell ref="C143:D143"/>
    <mergeCell ref="E143:K143"/>
    <mergeCell ref="AA143:AB143"/>
    <mergeCell ref="AC143:AD143"/>
    <mergeCell ref="AE143:AF143"/>
    <mergeCell ref="AG143:AH143"/>
    <mergeCell ref="Q142:R142"/>
    <mergeCell ref="V142:W142"/>
    <mergeCell ref="V143:W143"/>
    <mergeCell ref="Q144:R144"/>
    <mergeCell ref="L143:M143"/>
    <mergeCell ref="L144:M144"/>
    <mergeCell ref="C148:D148"/>
    <mergeCell ref="E148:K148"/>
    <mergeCell ref="AA148:AB148"/>
    <mergeCell ref="AC148:AD148"/>
    <mergeCell ref="AE148:AF148"/>
    <mergeCell ref="AG148:AH148"/>
    <mergeCell ref="AE146:AF146"/>
    <mergeCell ref="AG146:AH146"/>
    <mergeCell ref="C147:D147"/>
    <mergeCell ref="E147:K147"/>
    <mergeCell ref="AA147:AB147"/>
    <mergeCell ref="AC147:AD147"/>
    <mergeCell ref="AE147:AF147"/>
    <mergeCell ref="AG147:AH147"/>
    <mergeCell ref="C146:K146"/>
    <mergeCell ref="L146:P146"/>
    <mergeCell ref="Q146:U146"/>
    <mergeCell ref="V146:Z146"/>
    <mergeCell ref="AA146:AB146"/>
    <mergeCell ref="AC146:AD146"/>
    <mergeCell ref="L148:M148"/>
    <mergeCell ref="Q147:R147"/>
    <mergeCell ref="A151:AM152"/>
    <mergeCell ref="B154:E154"/>
    <mergeCell ref="F154:M154"/>
    <mergeCell ref="N154:Q154"/>
    <mergeCell ref="R154:Y154"/>
    <mergeCell ref="Z154:AC154"/>
    <mergeCell ref="AD154:AJ154"/>
    <mergeCell ref="AK154:AL154"/>
    <mergeCell ref="C149:D149"/>
    <mergeCell ref="E149:K149"/>
    <mergeCell ref="AA149:AB149"/>
    <mergeCell ref="AC149:AD149"/>
    <mergeCell ref="AE149:AF149"/>
    <mergeCell ref="AG149:AH149"/>
    <mergeCell ref="AF157:AH157"/>
    <mergeCell ref="AI157:AM157"/>
    <mergeCell ref="A158:B159"/>
    <mergeCell ref="C158:E159"/>
    <mergeCell ref="F158:H159"/>
    <mergeCell ref="I158:P159"/>
    <mergeCell ref="Q158:R159"/>
    <mergeCell ref="V158:W159"/>
    <mergeCell ref="X158:AE159"/>
    <mergeCell ref="AF158:AH159"/>
    <mergeCell ref="A157:B157"/>
    <mergeCell ref="C157:E157"/>
    <mergeCell ref="F157:H157"/>
    <mergeCell ref="I157:P157"/>
    <mergeCell ref="Q157:W157"/>
    <mergeCell ref="X157:AE157"/>
    <mergeCell ref="AI158:AM159"/>
    <mergeCell ref="L149:M149"/>
    <mergeCell ref="A160:B161"/>
    <mergeCell ref="C160:E161"/>
    <mergeCell ref="F160:H161"/>
    <mergeCell ref="I160:P161"/>
    <mergeCell ref="Q160:R161"/>
    <mergeCell ref="V160:W161"/>
    <mergeCell ref="X160:AE161"/>
    <mergeCell ref="AF160:AH161"/>
    <mergeCell ref="AI160:AM161"/>
    <mergeCell ref="X162:AE163"/>
    <mergeCell ref="AF162:AH163"/>
    <mergeCell ref="AI162:AM163"/>
    <mergeCell ref="A164:B165"/>
    <mergeCell ref="C164:E165"/>
    <mergeCell ref="F164:H165"/>
    <mergeCell ref="I164:P165"/>
    <mergeCell ref="Q164:R165"/>
    <mergeCell ref="V164:W165"/>
    <mergeCell ref="X164:AE165"/>
    <mergeCell ref="A162:B163"/>
    <mergeCell ref="C162:E163"/>
    <mergeCell ref="F162:H163"/>
    <mergeCell ref="I162:P163"/>
    <mergeCell ref="Q162:R163"/>
    <mergeCell ref="V162:W163"/>
    <mergeCell ref="AF164:AH165"/>
    <mergeCell ref="AI164:AM165"/>
    <mergeCell ref="A166:B167"/>
    <mergeCell ref="C166:E167"/>
    <mergeCell ref="F166:H167"/>
    <mergeCell ref="I166:P167"/>
    <mergeCell ref="Q166:R167"/>
    <mergeCell ref="V166:W167"/>
    <mergeCell ref="X166:AE167"/>
    <mergeCell ref="AF166:AH167"/>
    <mergeCell ref="AI166:AM167"/>
    <mergeCell ref="A168:B169"/>
    <mergeCell ref="C168:E169"/>
    <mergeCell ref="F168:H169"/>
    <mergeCell ref="I168:P169"/>
    <mergeCell ref="Q168:R169"/>
    <mergeCell ref="V168:W169"/>
    <mergeCell ref="X168:AE169"/>
    <mergeCell ref="AF168:AH169"/>
    <mergeCell ref="AI168:AM169"/>
    <mergeCell ref="AE171:AF171"/>
    <mergeCell ref="AG171:AH171"/>
    <mergeCell ref="C172:D172"/>
    <mergeCell ref="E172:K172"/>
    <mergeCell ref="AA172:AB172"/>
    <mergeCell ref="AC172:AD172"/>
    <mergeCell ref="AE172:AF172"/>
    <mergeCell ref="AG172:AH172"/>
    <mergeCell ref="C171:K171"/>
    <mergeCell ref="L171:P171"/>
    <mergeCell ref="Q171:U171"/>
    <mergeCell ref="V171:Z171"/>
    <mergeCell ref="AA171:AB171"/>
    <mergeCell ref="AC171:AD171"/>
    <mergeCell ref="C174:D174"/>
    <mergeCell ref="E174:K174"/>
    <mergeCell ref="AA174:AB174"/>
    <mergeCell ref="AC174:AD174"/>
    <mergeCell ref="AE174:AF174"/>
    <mergeCell ref="AG174:AH174"/>
    <mergeCell ref="C173:D173"/>
    <mergeCell ref="E173:K173"/>
    <mergeCell ref="AA173:AB173"/>
    <mergeCell ref="AC173:AD173"/>
    <mergeCell ref="AE173:AF173"/>
    <mergeCell ref="AG173:AH173"/>
    <mergeCell ref="Q174:R174"/>
    <mergeCell ref="L174:M174"/>
    <mergeCell ref="AE176:AF176"/>
    <mergeCell ref="AG176:AH176"/>
    <mergeCell ref="C177:D177"/>
    <mergeCell ref="E177:K177"/>
    <mergeCell ref="AA177:AB177"/>
    <mergeCell ref="AC177:AD177"/>
    <mergeCell ref="AE177:AF177"/>
    <mergeCell ref="AG177:AH177"/>
    <mergeCell ref="C176:K176"/>
    <mergeCell ref="L176:P176"/>
    <mergeCell ref="Q176:U176"/>
    <mergeCell ref="V176:Z176"/>
    <mergeCell ref="AA176:AB176"/>
    <mergeCell ref="AC176:AD176"/>
    <mergeCell ref="C179:D179"/>
    <mergeCell ref="E179:K179"/>
    <mergeCell ref="AA179:AB179"/>
    <mergeCell ref="AC179:AD179"/>
    <mergeCell ref="AE179:AF179"/>
    <mergeCell ref="AG179:AH179"/>
    <mergeCell ref="C178:D178"/>
    <mergeCell ref="E178:K178"/>
    <mergeCell ref="AA178:AB178"/>
    <mergeCell ref="AC178:AD178"/>
    <mergeCell ref="AE178:AF178"/>
    <mergeCell ref="AG178:AH178"/>
    <mergeCell ref="L178:M178"/>
    <mergeCell ref="L179:M179"/>
    <mergeCell ref="Q177:R177"/>
    <mergeCell ref="Q179:R179"/>
    <mergeCell ref="V177:W177"/>
    <mergeCell ref="V178:W178"/>
  </mergeCells>
  <phoneticPr fontId="2"/>
  <conditionalFormatting sqref="AK4:AL4">
    <cfRule type="expression" dxfId="31" priority="19">
      <formula>WEEKDAY(AK4)=7</formula>
    </cfRule>
    <cfRule type="expression" dxfId="30" priority="20">
      <formula>WEEKDAY(AK4)=1</formula>
    </cfRule>
  </conditionalFormatting>
  <conditionalFormatting sqref="AK34:AL34">
    <cfRule type="expression" dxfId="29" priority="17">
      <formula>WEEKDAY(AK34)=7</formula>
    </cfRule>
    <cfRule type="expression" dxfId="28" priority="18">
      <formula>WEEKDAY(AK34)=1</formula>
    </cfRule>
  </conditionalFormatting>
  <conditionalFormatting sqref="AK184:AL184">
    <cfRule type="expression" dxfId="27" priority="13">
      <formula>WEEKDAY(AK184)=7</formula>
    </cfRule>
    <cfRule type="expression" dxfId="26" priority="14">
      <formula>WEEKDAY(AK184)=1</formula>
    </cfRule>
  </conditionalFormatting>
  <conditionalFormatting sqref="AK64:AL64">
    <cfRule type="expression" dxfId="25" priority="11">
      <formula>WEEKDAY(AK64)=7</formula>
    </cfRule>
    <cfRule type="expression" dxfId="24" priority="12">
      <formula>WEEKDAY(AK64)=1</formula>
    </cfRule>
  </conditionalFormatting>
  <conditionalFormatting sqref="AK94:AL94">
    <cfRule type="expression" dxfId="23" priority="9">
      <formula>WEEKDAY(AK94)=7</formula>
    </cfRule>
    <cfRule type="expression" dxfId="22" priority="10">
      <formula>WEEKDAY(AK94)=1</formula>
    </cfRule>
  </conditionalFormatting>
  <conditionalFormatting sqref="AK124:AL124">
    <cfRule type="expression" dxfId="21" priority="7">
      <formula>WEEKDAY(AK124)=7</formula>
    </cfRule>
    <cfRule type="expression" dxfId="20" priority="8">
      <formula>WEEKDAY(AK124)=1</formula>
    </cfRule>
  </conditionalFormatting>
  <conditionalFormatting sqref="AK154:AL154">
    <cfRule type="expression" dxfId="19" priority="5">
      <formula>WEEKDAY(AK154)=7</formula>
    </cfRule>
    <cfRule type="expression" dxfId="18" priority="6">
      <formula>WEEKDAY(AK154)=1</formula>
    </cfRule>
  </conditionalFormatting>
  <conditionalFormatting sqref="AK215:AL215">
    <cfRule type="expression" dxfId="17" priority="1">
      <formula>WEEKDAY(AK215)=7</formula>
    </cfRule>
    <cfRule type="expression" dxfId="16" priority="2">
      <formula>WEEKDAY(AK215)=1</formula>
    </cfRule>
  </conditionalFormatting>
  <printOptions horizontalCentered="1"/>
  <pageMargins left="0" right="0" top="0.19685039370078741" bottom="0" header="0" footer="0"/>
  <pageSetup paperSize="9" scale="80" orientation="landscape" r:id="rId1"/>
  <rowBreaks count="6" manualBreakCount="6">
    <brk id="30" max="16383" man="1"/>
    <brk id="60" max="38" man="1"/>
    <brk id="90" max="38" man="1"/>
    <brk id="120" max="38" man="1"/>
    <brk id="150" max="38" man="1"/>
    <brk id="1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4E55-7FBE-4055-BCB6-53C2033478E8}">
  <sheetPr>
    <tabColor rgb="FF00B0F0"/>
  </sheetPr>
  <dimension ref="A1:AP254"/>
  <sheetViews>
    <sheetView showGridLines="0" view="pageBreakPreview" zoomScale="90" zoomScaleNormal="100" zoomScaleSheetLayoutView="90" workbookViewId="0">
      <selection sqref="A1:AM2"/>
    </sheetView>
  </sheetViews>
  <sheetFormatPr defaultColWidth="3.5" defaultRowHeight="18.75" customHeight="1" x14ac:dyDescent="0.4"/>
  <cols>
    <col min="1" max="13" width="3.5" style="45"/>
    <col min="14" max="14" width="3.75" style="45" bestFit="1" customWidth="1"/>
    <col min="15" max="15" width="3.5" style="45" customWidth="1"/>
    <col min="16" max="16" width="4" style="45" bestFit="1" customWidth="1"/>
    <col min="17" max="18" width="3.5" style="45"/>
    <col min="19" max="19" width="3.75" style="45" bestFit="1" customWidth="1"/>
    <col min="20" max="20" width="3.5" style="45"/>
    <col min="21" max="21" width="4.125" style="45" bestFit="1" customWidth="1"/>
    <col min="22" max="23" width="3.5" style="45"/>
    <col min="24" max="24" width="4.125" style="45" bestFit="1" customWidth="1"/>
    <col min="25" max="25" width="3.5" style="45"/>
    <col min="26" max="26" width="3.75" style="45" bestFit="1" customWidth="1"/>
    <col min="27" max="41" width="3.5" style="45"/>
    <col min="42" max="42" width="3.625" style="45" hidden="1" customWidth="1"/>
    <col min="43" max="16384" width="3.5" style="45"/>
  </cols>
  <sheetData>
    <row r="1" spans="1:42" ht="18.75" customHeight="1" x14ac:dyDescent="0.4">
      <c r="A1" s="393" t="s">
        <v>225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50"/>
      <c r="AP1" s="45">
        <v>1</v>
      </c>
    </row>
    <row r="2" spans="1:42" ht="18.75" customHeight="1" x14ac:dyDescent="0.4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50"/>
    </row>
    <row r="3" spans="1:42" ht="18.75" customHeight="1" x14ac:dyDescent="0.4">
      <c r="B3" s="456" t="s">
        <v>226</v>
      </c>
      <c r="C3" s="456"/>
      <c r="D3" s="456"/>
      <c r="E3" s="456"/>
      <c r="F3" s="471" t="s">
        <v>336</v>
      </c>
      <c r="G3" s="471"/>
      <c r="H3" s="439" t="str">
        <f>L20</f>
        <v>ともぞうSC</v>
      </c>
      <c r="I3" s="440"/>
      <c r="J3" s="440"/>
      <c r="K3" s="440"/>
      <c r="L3" s="440"/>
      <c r="M3" s="440"/>
      <c r="N3" s="440"/>
      <c r="O3" s="440"/>
      <c r="P3" s="440"/>
      <c r="Q3" s="440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50"/>
      <c r="AN3" s="50"/>
    </row>
    <row r="4" spans="1:42" ht="18.75" customHeight="1" x14ac:dyDescent="0.4">
      <c r="B4" s="394" t="s">
        <v>202</v>
      </c>
      <c r="C4" s="394"/>
      <c r="D4" s="394"/>
      <c r="E4" s="394"/>
      <c r="F4" s="395" t="str">
        <f>'市長杯 U-12クラス_組み合わせ'!D84</f>
        <v>石　井　No5</v>
      </c>
      <c r="G4" s="395"/>
      <c r="H4" s="395"/>
      <c r="I4" s="395"/>
      <c r="J4" s="395"/>
      <c r="K4" s="395"/>
      <c r="L4" s="395"/>
      <c r="M4" s="395"/>
      <c r="N4" s="394" t="s">
        <v>203</v>
      </c>
      <c r="O4" s="394"/>
      <c r="P4" s="394"/>
      <c r="Q4" s="394"/>
      <c r="R4" s="395" t="str">
        <f>'市長杯 U-12クラス_組み合わせ'!G95</f>
        <v>宝木キッカーズ</v>
      </c>
      <c r="S4" s="395"/>
      <c r="T4" s="395"/>
      <c r="U4" s="395"/>
      <c r="V4" s="395"/>
      <c r="W4" s="395"/>
      <c r="X4" s="395"/>
      <c r="Y4" s="395"/>
      <c r="Z4" s="394" t="s">
        <v>204</v>
      </c>
      <c r="AA4" s="394"/>
      <c r="AB4" s="394"/>
      <c r="AC4" s="394"/>
      <c r="AD4" s="396">
        <v>44381</v>
      </c>
      <c r="AE4" s="397"/>
      <c r="AF4" s="397"/>
      <c r="AG4" s="397"/>
      <c r="AH4" s="397"/>
      <c r="AI4" s="397"/>
      <c r="AJ4" s="397"/>
      <c r="AK4" s="398">
        <f>AD4</f>
        <v>44381</v>
      </c>
      <c r="AL4" s="399"/>
      <c r="AN4" s="51"/>
    </row>
    <row r="5" spans="1:42" ht="18.75" customHeight="1" x14ac:dyDescent="0.4">
      <c r="T5" s="47"/>
    </row>
    <row r="6" spans="1:42" ht="18.75" customHeight="1" thickBot="1" x14ac:dyDescent="0.45">
      <c r="A6" s="426" t="s">
        <v>322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</row>
    <row r="7" spans="1:42" ht="18.75" customHeight="1" thickBot="1" x14ac:dyDescent="0.45">
      <c r="A7" s="410"/>
      <c r="B7" s="400"/>
      <c r="C7" s="411" t="s">
        <v>205</v>
      </c>
      <c r="D7" s="411"/>
      <c r="E7" s="411"/>
      <c r="F7" s="400" t="s">
        <v>206</v>
      </c>
      <c r="G7" s="400"/>
      <c r="H7" s="400"/>
      <c r="I7" s="411" t="s">
        <v>207</v>
      </c>
      <c r="J7" s="411"/>
      <c r="K7" s="411"/>
      <c r="L7" s="411"/>
      <c r="M7" s="411"/>
      <c r="N7" s="411"/>
      <c r="O7" s="411"/>
      <c r="P7" s="411"/>
      <c r="Q7" s="411" t="s">
        <v>208</v>
      </c>
      <c r="R7" s="411"/>
      <c r="S7" s="411"/>
      <c r="T7" s="411"/>
      <c r="U7" s="411"/>
      <c r="V7" s="411"/>
      <c r="W7" s="411"/>
      <c r="X7" s="411" t="s">
        <v>207</v>
      </c>
      <c r="Y7" s="411"/>
      <c r="Z7" s="411"/>
      <c r="AA7" s="411"/>
      <c r="AB7" s="411"/>
      <c r="AC7" s="411"/>
      <c r="AD7" s="411"/>
      <c r="AE7" s="411"/>
      <c r="AF7" s="400" t="s">
        <v>206</v>
      </c>
      <c r="AG7" s="400"/>
      <c r="AH7" s="400"/>
      <c r="AI7" s="400" t="s">
        <v>209</v>
      </c>
      <c r="AJ7" s="400"/>
      <c r="AK7" s="400"/>
      <c r="AL7" s="400"/>
      <c r="AM7" s="401"/>
    </row>
    <row r="8" spans="1:42" ht="18.75" customHeight="1" x14ac:dyDescent="0.4">
      <c r="A8" s="402">
        <v>1</v>
      </c>
      <c r="B8" s="403"/>
      <c r="C8" s="404">
        <v>0.35416666666666669</v>
      </c>
      <c r="D8" s="404"/>
      <c r="E8" s="404"/>
      <c r="F8" s="405"/>
      <c r="G8" s="405"/>
      <c r="H8" s="405"/>
      <c r="I8" s="406" t="str">
        <f>E24</f>
        <v>ともぞうSC</v>
      </c>
      <c r="J8" s="407"/>
      <c r="K8" s="407"/>
      <c r="L8" s="407"/>
      <c r="M8" s="407"/>
      <c r="N8" s="407"/>
      <c r="O8" s="407"/>
      <c r="P8" s="407"/>
      <c r="Q8" s="408">
        <f>IF(OR(S8="",S9=""),"",S8+S9)</f>
        <v>7</v>
      </c>
      <c r="R8" s="409"/>
      <c r="S8" s="52">
        <v>5</v>
      </c>
      <c r="T8" s="53" t="s">
        <v>210</v>
      </c>
      <c r="U8" s="52">
        <v>0</v>
      </c>
      <c r="V8" s="408">
        <f>IF(OR(U8="",U9=""),"",U8+U9)</f>
        <v>0</v>
      </c>
      <c r="W8" s="408"/>
      <c r="X8" s="406" t="str">
        <f>E25</f>
        <v>ウエストフットコム　U11</v>
      </c>
      <c r="Y8" s="407"/>
      <c r="Z8" s="407"/>
      <c r="AA8" s="407"/>
      <c r="AB8" s="407"/>
      <c r="AC8" s="407"/>
      <c r="AD8" s="407"/>
      <c r="AE8" s="407"/>
      <c r="AF8" s="405"/>
      <c r="AG8" s="405"/>
      <c r="AH8" s="405"/>
      <c r="AI8" s="408" t="s">
        <v>289</v>
      </c>
      <c r="AJ8" s="408"/>
      <c r="AK8" s="408"/>
      <c r="AL8" s="408"/>
      <c r="AM8" s="412"/>
    </row>
    <row r="9" spans="1:42" ht="18.75" customHeight="1" x14ac:dyDescent="0.4">
      <c r="A9" s="375"/>
      <c r="B9" s="376"/>
      <c r="C9" s="377"/>
      <c r="D9" s="377"/>
      <c r="E9" s="377"/>
      <c r="F9" s="378"/>
      <c r="G9" s="378"/>
      <c r="H9" s="378"/>
      <c r="I9" s="381"/>
      <c r="J9" s="381"/>
      <c r="K9" s="381"/>
      <c r="L9" s="381"/>
      <c r="M9" s="381"/>
      <c r="N9" s="381"/>
      <c r="O9" s="381"/>
      <c r="P9" s="381"/>
      <c r="Q9" s="383"/>
      <c r="R9" s="383"/>
      <c r="S9" s="54">
        <v>2</v>
      </c>
      <c r="T9" s="55" t="s">
        <v>210</v>
      </c>
      <c r="U9" s="54">
        <v>0</v>
      </c>
      <c r="V9" s="382"/>
      <c r="W9" s="382"/>
      <c r="X9" s="381"/>
      <c r="Y9" s="381"/>
      <c r="Z9" s="381"/>
      <c r="AA9" s="381"/>
      <c r="AB9" s="381"/>
      <c r="AC9" s="381"/>
      <c r="AD9" s="381"/>
      <c r="AE9" s="381"/>
      <c r="AF9" s="378"/>
      <c r="AG9" s="378"/>
      <c r="AH9" s="378"/>
      <c r="AI9" s="382"/>
      <c r="AJ9" s="382"/>
      <c r="AK9" s="382"/>
      <c r="AL9" s="382"/>
      <c r="AM9" s="384"/>
    </row>
    <row r="10" spans="1:42" ht="18.75" customHeight="1" x14ac:dyDescent="0.4">
      <c r="A10" s="373">
        <v>2</v>
      </c>
      <c r="B10" s="374"/>
      <c r="C10" s="377">
        <f>C8+"0:40"</f>
        <v>0.38194444444444448</v>
      </c>
      <c r="D10" s="377">
        <v>0.4375</v>
      </c>
      <c r="E10" s="377"/>
      <c r="F10" s="378"/>
      <c r="G10" s="378"/>
      <c r="H10" s="378"/>
      <c r="I10" s="379" t="str">
        <f>E29</f>
        <v>本郷北FC</v>
      </c>
      <c r="J10" s="380"/>
      <c r="K10" s="380"/>
      <c r="L10" s="380"/>
      <c r="M10" s="380"/>
      <c r="N10" s="380"/>
      <c r="O10" s="380"/>
      <c r="P10" s="380"/>
      <c r="Q10" s="382">
        <f t="shared" ref="Q10" si="0">IF(OR(S10="",S11=""),"",S10+S11)</f>
        <v>4</v>
      </c>
      <c r="R10" s="383"/>
      <c r="S10" s="56">
        <v>2</v>
      </c>
      <c r="T10" s="57" t="s">
        <v>210</v>
      </c>
      <c r="U10" s="56">
        <v>1</v>
      </c>
      <c r="V10" s="382">
        <f t="shared" ref="V10" si="1">IF(OR(U10="",U11=""),"",U10+U11)</f>
        <v>1</v>
      </c>
      <c r="W10" s="382"/>
      <c r="X10" s="379" t="str">
        <f>E30</f>
        <v>宝木キッカーズ</v>
      </c>
      <c r="Y10" s="380"/>
      <c r="Z10" s="380"/>
      <c r="AA10" s="380"/>
      <c r="AB10" s="380"/>
      <c r="AC10" s="380"/>
      <c r="AD10" s="380"/>
      <c r="AE10" s="380"/>
      <c r="AF10" s="378"/>
      <c r="AG10" s="378"/>
      <c r="AH10" s="378"/>
      <c r="AI10" s="382" t="s">
        <v>290</v>
      </c>
      <c r="AJ10" s="382"/>
      <c r="AK10" s="382"/>
      <c r="AL10" s="382"/>
      <c r="AM10" s="384"/>
    </row>
    <row r="11" spans="1:42" ht="18.75" customHeight="1" x14ac:dyDescent="0.4">
      <c r="A11" s="375"/>
      <c r="B11" s="376"/>
      <c r="C11" s="377"/>
      <c r="D11" s="377"/>
      <c r="E11" s="377"/>
      <c r="F11" s="378"/>
      <c r="G11" s="378"/>
      <c r="H11" s="378"/>
      <c r="I11" s="381"/>
      <c r="J11" s="381"/>
      <c r="K11" s="381"/>
      <c r="L11" s="381"/>
      <c r="M11" s="381"/>
      <c r="N11" s="381"/>
      <c r="O11" s="381"/>
      <c r="P11" s="381"/>
      <c r="Q11" s="383"/>
      <c r="R11" s="383"/>
      <c r="S11" s="54">
        <v>2</v>
      </c>
      <c r="T11" s="55" t="s">
        <v>210</v>
      </c>
      <c r="U11" s="54">
        <v>0</v>
      </c>
      <c r="V11" s="382"/>
      <c r="W11" s="382"/>
      <c r="X11" s="381"/>
      <c r="Y11" s="381"/>
      <c r="Z11" s="381"/>
      <c r="AA11" s="381"/>
      <c r="AB11" s="381"/>
      <c r="AC11" s="381"/>
      <c r="AD11" s="381"/>
      <c r="AE11" s="381"/>
      <c r="AF11" s="378"/>
      <c r="AG11" s="378"/>
      <c r="AH11" s="378"/>
      <c r="AI11" s="382"/>
      <c r="AJ11" s="382"/>
      <c r="AK11" s="382"/>
      <c r="AL11" s="382"/>
      <c r="AM11" s="384"/>
    </row>
    <row r="12" spans="1:42" ht="18.75" customHeight="1" x14ac:dyDescent="0.4">
      <c r="A12" s="373">
        <v>3</v>
      </c>
      <c r="B12" s="374"/>
      <c r="C12" s="377">
        <f t="shared" ref="C12" si="2">C10+"0:40"</f>
        <v>0.40972222222222227</v>
      </c>
      <c r="D12" s="377">
        <v>0.47916666666666702</v>
      </c>
      <c r="E12" s="377"/>
      <c r="F12" s="378"/>
      <c r="G12" s="378"/>
      <c r="H12" s="378"/>
      <c r="I12" s="379" t="str">
        <f>E25</f>
        <v>ウエストフットコム　U11</v>
      </c>
      <c r="J12" s="380"/>
      <c r="K12" s="380"/>
      <c r="L12" s="380"/>
      <c r="M12" s="380"/>
      <c r="N12" s="380"/>
      <c r="O12" s="380"/>
      <c r="P12" s="380"/>
      <c r="Q12" s="382">
        <f t="shared" ref="Q12" si="3">IF(OR(S12="",S13=""),"",S12+S13)</f>
        <v>0</v>
      </c>
      <c r="R12" s="383"/>
      <c r="S12" s="56">
        <v>0</v>
      </c>
      <c r="T12" s="57" t="s">
        <v>210</v>
      </c>
      <c r="U12" s="56">
        <v>1</v>
      </c>
      <c r="V12" s="382">
        <f t="shared" ref="V12" si="4">IF(OR(U12="",U13=""),"",U12+U13)</f>
        <v>1</v>
      </c>
      <c r="W12" s="382"/>
      <c r="X12" s="379" t="str">
        <f>E26</f>
        <v>カテット白沢　ドイス</v>
      </c>
      <c r="Y12" s="380"/>
      <c r="Z12" s="380"/>
      <c r="AA12" s="380"/>
      <c r="AB12" s="380"/>
      <c r="AC12" s="380"/>
      <c r="AD12" s="380"/>
      <c r="AE12" s="380"/>
      <c r="AF12" s="378"/>
      <c r="AG12" s="378"/>
      <c r="AH12" s="378"/>
      <c r="AI12" s="382" t="s">
        <v>291</v>
      </c>
      <c r="AJ12" s="382"/>
      <c r="AK12" s="382"/>
      <c r="AL12" s="382"/>
      <c r="AM12" s="384"/>
    </row>
    <row r="13" spans="1:42" ht="18.75" customHeight="1" x14ac:dyDescent="0.4">
      <c r="A13" s="375"/>
      <c r="B13" s="376"/>
      <c r="C13" s="377"/>
      <c r="D13" s="377"/>
      <c r="E13" s="377"/>
      <c r="F13" s="378"/>
      <c r="G13" s="378"/>
      <c r="H13" s="378"/>
      <c r="I13" s="381"/>
      <c r="J13" s="381"/>
      <c r="K13" s="381"/>
      <c r="L13" s="381"/>
      <c r="M13" s="381"/>
      <c r="N13" s="381"/>
      <c r="O13" s="381"/>
      <c r="P13" s="381"/>
      <c r="Q13" s="383"/>
      <c r="R13" s="383"/>
      <c r="S13" s="54">
        <v>0</v>
      </c>
      <c r="T13" s="55" t="s">
        <v>210</v>
      </c>
      <c r="U13" s="54">
        <v>0</v>
      </c>
      <c r="V13" s="382"/>
      <c r="W13" s="382"/>
      <c r="X13" s="381"/>
      <c r="Y13" s="381"/>
      <c r="Z13" s="381"/>
      <c r="AA13" s="381"/>
      <c r="AB13" s="381"/>
      <c r="AC13" s="381"/>
      <c r="AD13" s="381"/>
      <c r="AE13" s="381"/>
      <c r="AF13" s="378"/>
      <c r="AG13" s="378"/>
      <c r="AH13" s="378"/>
      <c r="AI13" s="382"/>
      <c r="AJ13" s="382"/>
      <c r="AK13" s="382"/>
      <c r="AL13" s="382"/>
      <c r="AM13" s="384"/>
    </row>
    <row r="14" spans="1:42" ht="18.75" customHeight="1" x14ac:dyDescent="0.4">
      <c r="A14" s="373">
        <v>4</v>
      </c>
      <c r="B14" s="374"/>
      <c r="C14" s="377">
        <f t="shared" ref="C14" si="5">C12+"0:40"</f>
        <v>0.43750000000000006</v>
      </c>
      <c r="D14" s="377">
        <v>0.52083333333333304</v>
      </c>
      <c r="E14" s="377"/>
      <c r="F14" s="378"/>
      <c r="G14" s="378"/>
      <c r="H14" s="378"/>
      <c r="I14" s="379" t="str">
        <f>E30</f>
        <v>宝木キッカーズ</v>
      </c>
      <c r="J14" s="380"/>
      <c r="K14" s="380"/>
      <c r="L14" s="380"/>
      <c r="M14" s="380"/>
      <c r="N14" s="380"/>
      <c r="O14" s="380"/>
      <c r="P14" s="380"/>
      <c r="Q14" s="382">
        <f t="shared" ref="Q14" si="6">IF(OR(S14="",S15=""),"",S14+S15)</f>
        <v>4</v>
      </c>
      <c r="R14" s="383"/>
      <c r="S14" s="56">
        <v>1</v>
      </c>
      <c r="T14" s="57" t="s">
        <v>210</v>
      </c>
      <c r="U14" s="56">
        <v>0</v>
      </c>
      <c r="V14" s="382">
        <f t="shared" ref="V14" si="7">IF(OR(U14="",U15=""),"",U14+U15)</f>
        <v>0</v>
      </c>
      <c r="W14" s="382"/>
      <c r="X14" s="379" t="str">
        <f>E31</f>
        <v>ISOSC</v>
      </c>
      <c r="Y14" s="380"/>
      <c r="Z14" s="380"/>
      <c r="AA14" s="380"/>
      <c r="AB14" s="380"/>
      <c r="AC14" s="380"/>
      <c r="AD14" s="380"/>
      <c r="AE14" s="380"/>
      <c r="AF14" s="378"/>
      <c r="AG14" s="378"/>
      <c r="AH14" s="378"/>
      <c r="AI14" s="382" t="s">
        <v>292</v>
      </c>
      <c r="AJ14" s="382"/>
      <c r="AK14" s="382"/>
      <c r="AL14" s="382"/>
      <c r="AM14" s="384"/>
    </row>
    <row r="15" spans="1:42" ht="18.75" customHeight="1" x14ac:dyDescent="0.4">
      <c r="A15" s="375"/>
      <c r="B15" s="376"/>
      <c r="C15" s="377"/>
      <c r="D15" s="377"/>
      <c r="E15" s="377"/>
      <c r="F15" s="378"/>
      <c r="G15" s="378"/>
      <c r="H15" s="378"/>
      <c r="I15" s="381"/>
      <c r="J15" s="381"/>
      <c r="K15" s="381"/>
      <c r="L15" s="381"/>
      <c r="M15" s="381"/>
      <c r="N15" s="381"/>
      <c r="O15" s="381"/>
      <c r="P15" s="381"/>
      <c r="Q15" s="383"/>
      <c r="R15" s="383"/>
      <c r="S15" s="54">
        <v>3</v>
      </c>
      <c r="T15" s="55" t="s">
        <v>210</v>
      </c>
      <c r="U15" s="54">
        <v>0</v>
      </c>
      <c r="V15" s="382"/>
      <c r="W15" s="382"/>
      <c r="X15" s="381"/>
      <c r="Y15" s="381"/>
      <c r="Z15" s="381"/>
      <c r="AA15" s="381"/>
      <c r="AB15" s="381"/>
      <c r="AC15" s="381"/>
      <c r="AD15" s="381"/>
      <c r="AE15" s="381"/>
      <c r="AF15" s="378"/>
      <c r="AG15" s="378"/>
      <c r="AH15" s="378"/>
      <c r="AI15" s="382"/>
      <c r="AJ15" s="382"/>
      <c r="AK15" s="382"/>
      <c r="AL15" s="382"/>
      <c r="AM15" s="384"/>
    </row>
    <row r="16" spans="1:42" ht="18.75" customHeight="1" x14ac:dyDescent="0.4">
      <c r="A16" s="373">
        <v>5</v>
      </c>
      <c r="B16" s="374"/>
      <c r="C16" s="377">
        <f t="shared" ref="C16" si="8">C14+"0:40"</f>
        <v>0.46527777777777785</v>
      </c>
      <c r="D16" s="377">
        <v>0.5625</v>
      </c>
      <c r="E16" s="377"/>
      <c r="F16" s="378"/>
      <c r="G16" s="378"/>
      <c r="H16" s="378"/>
      <c r="I16" s="379" t="str">
        <f>E24</f>
        <v>ともぞうSC</v>
      </c>
      <c r="J16" s="380"/>
      <c r="K16" s="380"/>
      <c r="L16" s="380"/>
      <c r="M16" s="380"/>
      <c r="N16" s="380"/>
      <c r="O16" s="380"/>
      <c r="P16" s="380"/>
      <c r="Q16" s="382">
        <f t="shared" ref="Q16" si="9">IF(OR(S16="",S17=""),"",S16+S17)</f>
        <v>17</v>
      </c>
      <c r="R16" s="383"/>
      <c r="S16" s="56">
        <v>10</v>
      </c>
      <c r="T16" s="57" t="s">
        <v>210</v>
      </c>
      <c r="U16" s="56">
        <v>0</v>
      </c>
      <c r="V16" s="382">
        <f t="shared" ref="V16" si="10">IF(OR(U16="",U17=""),"",U16+U17)</f>
        <v>0</v>
      </c>
      <c r="W16" s="382"/>
      <c r="X16" s="379" t="str">
        <f>E26</f>
        <v>カテット白沢　ドイス</v>
      </c>
      <c r="Y16" s="380"/>
      <c r="Z16" s="380"/>
      <c r="AA16" s="380"/>
      <c r="AB16" s="380"/>
      <c r="AC16" s="380"/>
      <c r="AD16" s="380"/>
      <c r="AE16" s="380"/>
      <c r="AF16" s="378"/>
      <c r="AG16" s="378"/>
      <c r="AH16" s="378"/>
      <c r="AI16" s="382" t="s">
        <v>293</v>
      </c>
      <c r="AJ16" s="382"/>
      <c r="AK16" s="382"/>
      <c r="AL16" s="382"/>
      <c r="AM16" s="384"/>
    </row>
    <row r="17" spans="1:39" ht="18.75" customHeight="1" x14ac:dyDescent="0.4">
      <c r="A17" s="375"/>
      <c r="B17" s="376"/>
      <c r="C17" s="377"/>
      <c r="D17" s="377"/>
      <c r="E17" s="377"/>
      <c r="F17" s="378"/>
      <c r="G17" s="378"/>
      <c r="H17" s="378"/>
      <c r="I17" s="381"/>
      <c r="J17" s="381"/>
      <c r="K17" s="381"/>
      <c r="L17" s="381"/>
      <c r="M17" s="381"/>
      <c r="N17" s="381"/>
      <c r="O17" s="381"/>
      <c r="P17" s="381"/>
      <c r="Q17" s="383"/>
      <c r="R17" s="383"/>
      <c r="S17" s="54">
        <v>7</v>
      </c>
      <c r="T17" s="55" t="s">
        <v>210</v>
      </c>
      <c r="U17" s="54">
        <v>0</v>
      </c>
      <c r="V17" s="382"/>
      <c r="W17" s="382"/>
      <c r="X17" s="381"/>
      <c r="Y17" s="381"/>
      <c r="Z17" s="381"/>
      <c r="AA17" s="381"/>
      <c r="AB17" s="381"/>
      <c r="AC17" s="381"/>
      <c r="AD17" s="381"/>
      <c r="AE17" s="381"/>
      <c r="AF17" s="378"/>
      <c r="AG17" s="378"/>
      <c r="AH17" s="378"/>
      <c r="AI17" s="382"/>
      <c r="AJ17" s="382"/>
      <c r="AK17" s="382"/>
      <c r="AL17" s="382"/>
      <c r="AM17" s="384"/>
    </row>
    <row r="18" spans="1:39" ht="18.75" customHeight="1" x14ac:dyDescent="0.4">
      <c r="A18" s="373">
        <v>6</v>
      </c>
      <c r="B18" s="374"/>
      <c r="C18" s="377">
        <f t="shared" ref="C18" si="11">C16+"0:40"</f>
        <v>0.49305555555555564</v>
      </c>
      <c r="D18" s="377">
        <v>0.60416666666666696</v>
      </c>
      <c r="E18" s="377"/>
      <c r="F18" s="378"/>
      <c r="G18" s="378"/>
      <c r="H18" s="378"/>
      <c r="I18" s="379" t="str">
        <f>E29</f>
        <v>本郷北FC</v>
      </c>
      <c r="J18" s="380"/>
      <c r="K18" s="380"/>
      <c r="L18" s="380"/>
      <c r="M18" s="380"/>
      <c r="N18" s="380"/>
      <c r="O18" s="380"/>
      <c r="P18" s="380"/>
      <c r="Q18" s="382">
        <f t="shared" ref="Q18" si="12">IF(OR(S18="",S19=""),"",S18+S19)</f>
        <v>4</v>
      </c>
      <c r="R18" s="383"/>
      <c r="S18" s="56">
        <v>4</v>
      </c>
      <c r="T18" s="57" t="s">
        <v>210</v>
      </c>
      <c r="U18" s="56">
        <v>0</v>
      </c>
      <c r="V18" s="382">
        <f t="shared" ref="V18" si="13">IF(OR(U18="",U19=""),"",U18+U19)</f>
        <v>0</v>
      </c>
      <c r="W18" s="382"/>
      <c r="X18" s="379" t="str">
        <f>E31</f>
        <v>ISOSC</v>
      </c>
      <c r="Y18" s="380"/>
      <c r="Z18" s="380"/>
      <c r="AA18" s="380"/>
      <c r="AB18" s="380"/>
      <c r="AC18" s="380"/>
      <c r="AD18" s="380"/>
      <c r="AE18" s="380"/>
      <c r="AF18" s="378"/>
      <c r="AG18" s="378"/>
      <c r="AH18" s="378"/>
      <c r="AI18" s="382" t="s">
        <v>294</v>
      </c>
      <c r="AJ18" s="382"/>
      <c r="AK18" s="382"/>
      <c r="AL18" s="382"/>
      <c r="AM18" s="384"/>
    </row>
    <row r="19" spans="1:39" ht="18.75" customHeight="1" x14ac:dyDescent="0.4">
      <c r="A19" s="375"/>
      <c r="B19" s="376"/>
      <c r="C19" s="377"/>
      <c r="D19" s="377"/>
      <c r="E19" s="377"/>
      <c r="F19" s="378"/>
      <c r="G19" s="378"/>
      <c r="H19" s="378"/>
      <c r="I19" s="381"/>
      <c r="J19" s="381"/>
      <c r="K19" s="381"/>
      <c r="L19" s="381"/>
      <c r="M19" s="381"/>
      <c r="N19" s="381"/>
      <c r="O19" s="381"/>
      <c r="P19" s="381"/>
      <c r="Q19" s="383"/>
      <c r="R19" s="383"/>
      <c r="S19" s="54">
        <v>0</v>
      </c>
      <c r="T19" s="55" t="s">
        <v>210</v>
      </c>
      <c r="U19" s="54">
        <v>0</v>
      </c>
      <c r="V19" s="382"/>
      <c r="W19" s="382"/>
      <c r="X19" s="381"/>
      <c r="Y19" s="381"/>
      <c r="Z19" s="381"/>
      <c r="AA19" s="381"/>
      <c r="AB19" s="381"/>
      <c r="AC19" s="381"/>
      <c r="AD19" s="381"/>
      <c r="AE19" s="381"/>
      <c r="AF19" s="378"/>
      <c r="AG19" s="378"/>
      <c r="AH19" s="378"/>
      <c r="AI19" s="382"/>
      <c r="AJ19" s="382"/>
      <c r="AK19" s="382"/>
      <c r="AL19" s="382"/>
      <c r="AM19" s="384"/>
    </row>
    <row r="20" spans="1:39" ht="18.75" customHeight="1" x14ac:dyDescent="0.4">
      <c r="A20" s="418">
        <v>7</v>
      </c>
      <c r="B20" s="419"/>
      <c r="C20" s="470">
        <f>C18+"0:50"</f>
        <v>0.5277777777777779</v>
      </c>
      <c r="D20" s="470">
        <v>0.60416666666666696</v>
      </c>
      <c r="E20" s="470"/>
      <c r="F20" s="420"/>
      <c r="G20" s="420"/>
      <c r="H20" s="420"/>
      <c r="I20" s="432" t="s">
        <v>347</v>
      </c>
      <c r="J20" s="433"/>
      <c r="K20" s="434"/>
      <c r="L20" s="432" t="str">
        <f>E24</f>
        <v>ともぞうSC</v>
      </c>
      <c r="M20" s="433"/>
      <c r="N20" s="433"/>
      <c r="O20" s="433"/>
      <c r="P20" s="434"/>
      <c r="Q20" s="423">
        <f t="shared" ref="Q20" si="14">IF(OR(S20="",S21=""),"",S20+S21)</f>
        <v>6</v>
      </c>
      <c r="R20" s="424"/>
      <c r="S20" s="61">
        <v>2</v>
      </c>
      <c r="T20" s="62" t="s">
        <v>210</v>
      </c>
      <c r="U20" s="61">
        <v>1</v>
      </c>
      <c r="V20" s="423">
        <f t="shared" ref="V20" si="15">IF(OR(U20="",U21=""),"",U20+U21)</f>
        <v>1</v>
      </c>
      <c r="W20" s="423"/>
      <c r="X20" s="432" t="s">
        <v>346</v>
      </c>
      <c r="Y20" s="433"/>
      <c r="Z20" s="434"/>
      <c r="AA20" s="432" t="str">
        <f>E29</f>
        <v>本郷北FC</v>
      </c>
      <c r="AB20" s="433"/>
      <c r="AC20" s="433"/>
      <c r="AD20" s="433"/>
      <c r="AE20" s="434"/>
      <c r="AF20" s="420"/>
      <c r="AG20" s="420"/>
      <c r="AH20" s="420"/>
      <c r="AI20" s="423" t="s">
        <v>279</v>
      </c>
      <c r="AJ20" s="423"/>
      <c r="AK20" s="423"/>
      <c r="AL20" s="423"/>
      <c r="AM20" s="425"/>
    </row>
    <row r="21" spans="1:39" ht="18.75" customHeight="1" thickBot="1" x14ac:dyDescent="0.45">
      <c r="A21" s="385"/>
      <c r="B21" s="386"/>
      <c r="C21" s="387"/>
      <c r="D21" s="387"/>
      <c r="E21" s="387"/>
      <c r="F21" s="388"/>
      <c r="G21" s="388"/>
      <c r="H21" s="388"/>
      <c r="I21" s="435"/>
      <c r="J21" s="436"/>
      <c r="K21" s="437"/>
      <c r="L21" s="435"/>
      <c r="M21" s="436"/>
      <c r="N21" s="436"/>
      <c r="O21" s="436"/>
      <c r="P21" s="437"/>
      <c r="Q21" s="390"/>
      <c r="R21" s="390"/>
      <c r="S21" s="58">
        <v>4</v>
      </c>
      <c r="T21" s="59" t="s">
        <v>210</v>
      </c>
      <c r="U21" s="58">
        <v>0</v>
      </c>
      <c r="V21" s="391"/>
      <c r="W21" s="391"/>
      <c r="X21" s="435"/>
      <c r="Y21" s="436"/>
      <c r="Z21" s="437"/>
      <c r="AA21" s="435"/>
      <c r="AB21" s="436"/>
      <c r="AC21" s="436"/>
      <c r="AD21" s="436"/>
      <c r="AE21" s="437"/>
      <c r="AF21" s="388"/>
      <c r="AG21" s="388"/>
      <c r="AH21" s="388"/>
      <c r="AI21" s="391"/>
      <c r="AJ21" s="391"/>
      <c r="AK21" s="391"/>
      <c r="AL21" s="391"/>
      <c r="AM21" s="392"/>
    </row>
    <row r="22" spans="1:39" ht="18.75" customHeight="1" thickBot="1" x14ac:dyDescent="0.45"/>
    <row r="23" spans="1:39" ht="22.5" customHeight="1" thickBot="1" x14ac:dyDescent="0.45">
      <c r="A23" s="153"/>
      <c r="B23" s="153"/>
      <c r="C23" s="340" t="s">
        <v>211</v>
      </c>
      <c r="D23" s="341"/>
      <c r="E23" s="341"/>
      <c r="F23" s="341"/>
      <c r="G23" s="341"/>
      <c r="H23" s="341"/>
      <c r="I23" s="341"/>
      <c r="J23" s="341"/>
      <c r="K23" s="341"/>
      <c r="L23" s="342" t="str">
        <f>E24</f>
        <v>ともぞうSC</v>
      </c>
      <c r="M23" s="343"/>
      <c r="N23" s="343"/>
      <c r="O23" s="343"/>
      <c r="P23" s="344"/>
      <c r="Q23" s="345" t="str">
        <f>E25</f>
        <v>ウエストフットコム　U11</v>
      </c>
      <c r="R23" s="343"/>
      <c r="S23" s="343"/>
      <c r="T23" s="343"/>
      <c r="U23" s="344"/>
      <c r="V23" s="345" t="str">
        <f>E26</f>
        <v>カテット白沢　ドイス</v>
      </c>
      <c r="W23" s="343"/>
      <c r="X23" s="343"/>
      <c r="Y23" s="343"/>
      <c r="Z23" s="346"/>
      <c r="AA23" s="443" t="s">
        <v>212</v>
      </c>
      <c r="AB23" s="457"/>
      <c r="AC23" s="458" t="s">
        <v>213</v>
      </c>
      <c r="AD23" s="457"/>
      <c r="AE23" s="458" t="s">
        <v>214</v>
      </c>
      <c r="AF23" s="444"/>
      <c r="AG23" s="460" t="s">
        <v>215</v>
      </c>
      <c r="AH23" s="461"/>
    </row>
    <row r="24" spans="1:39" ht="22.5" customHeight="1" x14ac:dyDescent="0.4">
      <c r="A24" s="454" t="s">
        <v>334</v>
      </c>
      <c r="B24" s="455"/>
      <c r="C24" s="332">
        <v>1</v>
      </c>
      <c r="D24" s="333"/>
      <c r="E24" s="334" t="str">
        <f>'市長杯 U-12クラス_組み合わせ'!G87</f>
        <v>ともぞうSC</v>
      </c>
      <c r="F24" s="335"/>
      <c r="G24" s="335"/>
      <c r="H24" s="335"/>
      <c r="I24" s="335"/>
      <c r="J24" s="335"/>
      <c r="K24" s="335"/>
      <c r="L24" s="63"/>
      <c r="M24" s="64"/>
      <c r="N24" s="64"/>
      <c r="O24" s="64"/>
      <c r="P24" s="65"/>
      <c r="Q24" s="369" t="s">
        <v>332</v>
      </c>
      <c r="R24" s="370"/>
      <c r="S24" s="66">
        <f>Q8</f>
        <v>7</v>
      </c>
      <c r="T24" s="67" t="s">
        <v>216</v>
      </c>
      <c r="U24" s="68">
        <f>V8</f>
        <v>0</v>
      </c>
      <c r="V24" s="369" t="s">
        <v>332</v>
      </c>
      <c r="W24" s="370"/>
      <c r="X24" s="66">
        <f>Q16</f>
        <v>17</v>
      </c>
      <c r="Y24" s="67" t="s">
        <v>216</v>
      </c>
      <c r="Z24" s="69">
        <f>V16</f>
        <v>0</v>
      </c>
      <c r="AA24" s="445">
        <v>6</v>
      </c>
      <c r="AB24" s="459"/>
      <c r="AC24" s="369">
        <f>AE24-U24-Z24</f>
        <v>24</v>
      </c>
      <c r="AD24" s="459"/>
      <c r="AE24" s="369">
        <f>S24+X24</f>
        <v>24</v>
      </c>
      <c r="AF24" s="446"/>
      <c r="AG24" s="468">
        <v>1</v>
      </c>
      <c r="AH24" s="469"/>
    </row>
    <row r="25" spans="1:39" ht="22.5" customHeight="1" x14ac:dyDescent="0.4">
      <c r="A25" s="454"/>
      <c r="B25" s="455"/>
      <c r="C25" s="357">
        <v>2</v>
      </c>
      <c r="D25" s="358"/>
      <c r="E25" s="359" t="str">
        <f>'市長杯 U-12クラス_組み合わせ'!G89</f>
        <v>ウエストフットコム　U11</v>
      </c>
      <c r="F25" s="360"/>
      <c r="G25" s="360"/>
      <c r="H25" s="360"/>
      <c r="I25" s="360"/>
      <c r="J25" s="360"/>
      <c r="K25" s="360"/>
      <c r="L25" s="365" t="s">
        <v>333</v>
      </c>
      <c r="M25" s="366"/>
      <c r="N25" s="70">
        <f>U24</f>
        <v>0</v>
      </c>
      <c r="O25" s="134" t="s">
        <v>216</v>
      </c>
      <c r="P25" s="72">
        <f>S24</f>
        <v>7</v>
      </c>
      <c r="Q25" s="73"/>
      <c r="R25" s="74"/>
      <c r="S25" s="74"/>
      <c r="T25" s="74"/>
      <c r="U25" s="75"/>
      <c r="V25" s="372" t="s">
        <v>333</v>
      </c>
      <c r="W25" s="366"/>
      <c r="X25" s="70">
        <f>Q12</f>
        <v>0</v>
      </c>
      <c r="Y25" s="134" t="s">
        <v>216</v>
      </c>
      <c r="Z25" s="76">
        <f>V12</f>
        <v>1</v>
      </c>
      <c r="AA25" s="365">
        <v>0</v>
      </c>
      <c r="AB25" s="448"/>
      <c r="AC25" s="372">
        <f>AE25-P25-Z25</f>
        <v>-8</v>
      </c>
      <c r="AD25" s="448"/>
      <c r="AE25" s="372">
        <f>N25+X25</f>
        <v>0</v>
      </c>
      <c r="AF25" s="447"/>
      <c r="AG25" s="452">
        <v>3</v>
      </c>
      <c r="AH25" s="453"/>
    </row>
    <row r="26" spans="1:39" ht="22.5" customHeight="1" thickBot="1" x14ac:dyDescent="0.45">
      <c r="A26" s="454"/>
      <c r="B26" s="455"/>
      <c r="C26" s="349">
        <v>3</v>
      </c>
      <c r="D26" s="350"/>
      <c r="E26" s="351" t="str">
        <f>'市長杯 U-12クラス_組み合わせ'!G91</f>
        <v>カテット白沢　ドイス</v>
      </c>
      <c r="F26" s="352"/>
      <c r="G26" s="352"/>
      <c r="H26" s="352"/>
      <c r="I26" s="352"/>
      <c r="J26" s="352"/>
      <c r="K26" s="352"/>
      <c r="L26" s="367" t="s">
        <v>333</v>
      </c>
      <c r="M26" s="368"/>
      <c r="N26" s="80">
        <f>Z24</f>
        <v>0</v>
      </c>
      <c r="O26" s="81" t="s">
        <v>216</v>
      </c>
      <c r="P26" s="82">
        <f>X24</f>
        <v>17</v>
      </c>
      <c r="Q26" s="371" t="s">
        <v>332</v>
      </c>
      <c r="R26" s="368"/>
      <c r="S26" s="80">
        <f>Z25</f>
        <v>1</v>
      </c>
      <c r="T26" s="81" t="s">
        <v>216</v>
      </c>
      <c r="U26" s="82">
        <f>X25</f>
        <v>0</v>
      </c>
      <c r="V26" s="83"/>
      <c r="W26" s="84"/>
      <c r="X26" s="84"/>
      <c r="Y26" s="84"/>
      <c r="Z26" s="85"/>
      <c r="AA26" s="367">
        <v>3</v>
      </c>
      <c r="AB26" s="449"/>
      <c r="AC26" s="371">
        <f>AE26-P26-U26</f>
        <v>-16</v>
      </c>
      <c r="AD26" s="449"/>
      <c r="AE26" s="371">
        <f>N26+S26</f>
        <v>1</v>
      </c>
      <c r="AF26" s="442"/>
      <c r="AG26" s="450">
        <v>2</v>
      </c>
      <c r="AH26" s="451"/>
    </row>
    <row r="27" spans="1:39" ht="18.75" customHeight="1" thickBot="1" x14ac:dyDescent="0.45">
      <c r="A27" s="153"/>
      <c r="B27" s="153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152"/>
      <c r="AB27" s="152"/>
      <c r="AC27" s="152"/>
      <c r="AD27" s="152"/>
      <c r="AE27" s="152"/>
      <c r="AF27" s="152"/>
      <c r="AG27" s="152"/>
      <c r="AH27" s="152"/>
    </row>
    <row r="28" spans="1:39" ht="22.5" customHeight="1" thickBot="1" x14ac:dyDescent="0.45">
      <c r="A28" s="153"/>
      <c r="B28" s="153"/>
      <c r="C28" s="340" t="s">
        <v>227</v>
      </c>
      <c r="D28" s="341"/>
      <c r="E28" s="341"/>
      <c r="F28" s="341"/>
      <c r="G28" s="341"/>
      <c r="H28" s="341"/>
      <c r="I28" s="341"/>
      <c r="J28" s="341"/>
      <c r="K28" s="341"/>
      <c r="L28" s="342" t="str">
        <f>E29</f>
        <v>本郷北FC</v>
      </c>
      <c r="M28" s="343"/>
      <c r="N28" s="343"/>
      <c r="O28" s="343"/>
      <c r="P28" s="344"/>
      <c r="Q28" s="345" t="str">
        <f>E30</f>
        <v>宝木キッカーズ</v>
      </c>
      <c r="R28" s="343"/>
      <c r="S28" s="343"/>
      <c r="T28" s="343"/>
      <c r="U28" s="344"/>
      <c r="V28" s="345" t="str">
        <f>E31</f>
        <v>ISOSC</v>
      </c>
      <c r="W28" s="343"/>
      <c r="X28" s="343"/>
      <c r="Y28" s="343"/>
      <c r="Z28" s="346"/>
      <c r="AA28" s="443" t="s">
        <v>212</v>
      </c>
      <c r="AB28" s="457"/>
      <c r="AC28" s="458" t="s">
        <v>213</v>
      </c>
      <c r="AD28" s="457"/>
      <c r="AE28" s="458" t="s">
        <v>214</v>
      </c>
      <c r="AF28" s="444"/>
      <c r="AG28" s="460" t="s">
        <v>215</v>
      </c>
      <c r="AH28" s="461"/>
    </row>
    <row r="29" spans="1:39" ht="22.5" customHeight="1" x14ac:dyDescent="0.4">
      <c r="A29" s="454" t="s">
        <v>335</v>
      </c>
      <c r="B29" s="455"/>
      <c r="C29" s="332">
        <v>4</v>
      </c>
      <c r="D29" s="333"/>
      <c r="E29" s="334" t="str">
        <f>'市長杯 U-12クラス_組み合わせ'!G93</f>
        <v>本郷北FC</v>
      </c>
      <c r="F29" s="335"/>
      <c r="G29" s="335"/>
      <c r="H29" s="335"/>
      <c r="I29" s="335"/>
      <c r="J29" s="335"/>
      <c r="K29" s="335"/>
      <c r="L29" s="63"/>
      <c r="M29" s="64"/>
      <c r="N29" s="64"/>
      <c r="O29" s="64"/>
      <c r="P29" s="65"/>
      <c r="Q29" s="369" t="s">
        <v>332</v>
      </c>
      <c r="R29" s="370"/>
      <c r="S29" s="66">
        <f>Q10</f>
        <v>4</v>
      </c>
      <c r="T29" s="67" t="s">
        <v>216</v>
      </c>
      <c r="U29" s="68">
        <f>V10</f>
        <v>1</v>
      </c>
      <c r="V29" s="369" t="s">
        <v>332</v>
      </c>
      <c r="W29" s="370"/>
      <c r="X29" s="66">
        <f>Q18</f>
        <v>4</v>
      </c>
      <c r="Y29" s="67" t="s">
        <v>216</v>
      </c>
      <c r="Z29" s="69">
        <f>V18</f>
        <v>0</v>
      </c>
      <c r="AA29" s="445">
        <v>6</v>
      </c>
      <c r="AB29" s="459"/>
      <c r="AC29" s="369">
        <f>AE29-U29-Z29</f>
        <v>7</v>
      </c>
      <c r="AD29" s="459"/>
      <c r="AE29" s="369">
        <f>S29+X29</f>
        <v>8</v>
      </c>
      <c r="AF29" s="446"/>
      <c r="AG29" s="468">
        <v>1</v>
      </c>
      <c r="AH29" s="469"/>
    </row>
    <row r="30" spans="1:39" ht="22.5" customHeight="1" x14ac:dyDescent="0.4">
      <c r="A30" s="454"/>
      <c r="B30" s="455"/>
      <c r="C30" s="357">
        <v>5</v>
      </c>
      <c r="D30" s="358"/>
      <c r="E30" s="359" t="str">
        <f>'市長杯 U-12クラス_組み合わせ'!G95</f>
        <v>宝木キッカーズ</v>
      </c>
      <c r="F30" s="360"/>
      <c r="G30" s="360"/>
      <c r="H30" s="360"/>
      <c r="I30" s="360"/>
      <c r="J30" s="360"/>
      <c r="K30" s="360"/>
      <c r="L30" s="365" t="s">
        <v>333</v>
      </c>
      <c r="M30" s="366"/>
      <c r="N30" s="70">
        <f>U29</f>
        <v>1</v>
      </c>
      <c r="O30" s="134" t="s">
        <v>216</v>
      </c>
      <c r="P30" s="72">
        <f>S29</f>
        <v>4</v>
      </c>
      <c r="Q30" s="73"/>
      <c r="R30" s="74"/>
      <c r="S30" s="74"/>
      <c r="T30" s="74"/>
      <c r="U30" s="75"/>
      <c r="V30" s="372" t="s">
        <v>332</v>
      </c>
      <c r="W30" s="366"/>
      <c r="X30" s="70">
        <f>Q14</f>
        <v>4</v>
      </c>
      <c r="Y30" s="134" t="s">
        <v>216</v>
      </c>
      <c r="Z30" s="76">
        <f>V14</f>
        <v>0</v>
      </c>
      <c r="AA30" s="365">
        <v>3</v>
      </c>
      <c r="AB30" s="448"/>
      <c r="AC30" s="372">
        <f>AE30-P30-Z30</f>
        <v>1</v>
      </c>
      <c r="AD30" s="448"/>
      <c r="AE30" s="372">
        <f>N30+X30</f>
        <v>5</v>
      </c>
      <c r="AF30" s="447"/>
      <c r="AG30" s="452">
        <v>2</v>
      </c>
      <c r="AH30" s="453"/>
    </row>
    <row r="31" spans="1:39" ht="22.5" customHeight="1" thickBot="1" x14ac:dyDescent="0.45">
      <c r="A31" s="454"/>
      <c r="B31" s="455"/>
      <c r="C31" s="349">
        <v>6</v>
      </c>
      <c r="D31" s="350"/>
      <c r="E31" s="351" t="str">
        <f>'市長杯 U-12クラス_組み合わせ'!G97</f>
        <v>ISOSC</v>
      </c>
      <c r="F31" s="352"/>
      <c r="G31" s="352"/>
      <c r="H31" s="352"/>
      <c r="I31" s="352"/>
      <c r="J31" s="352"/>
      <c r="K31" s="352"/>
      <c r="L31" s="367" t="s">
        <v>333</v>
      </c>
      <c r="M31" s="368"/>
      <c r="N31" s="80">
        <f>Z29</f>
        <v>0</v>
      </c>
      <c r="O31" s="81" t="s">
        <v>216</v>
      </c>
      <c r="P31" s="82">
        <f>X29</f>
        <v>4</v>
      </c>
      <c r="Q31" s="371" t="s">
        <v>333</v>
      </c>
      <c r="R31" s="368"/>
      <c r="S31" s="80">
        <f>Z30</f>
        <v>0</v>
      </c>
      <c r="T31" s="81" t="s">
        <v>216</v>
      </c>
      <c r="U31" s="82">
        <f>X30</f>
        <v>4</v>
      </c>
      <c r="V31" s="83"/>
      <c r="W31" s="84"/>
      <c r="X31" s="84"/>
      <c r="Y31" s="84"/>
      <c r="Z31" s="85"/>
      <c r="AA31" s="367">
        <v>0</v>
      </c>
      <c r="AB31" s="449"/>
      <c r="AC31" s="371">
        <f>AE31-P31-U31</f>
        <v>-8</v>
      </c>
      <c r="AD31" s="449"/>
      <c r="AE31" s="371">
        <f>N31+S31</f>
        <v>0</v>
      </c>
      <c r="AF31" s="442"/>
      <c r="AG31" s="450">
        <v>3</v>
      </c>
      <c r="AH31" s="451"/>
    </row>
    <row r="32" spans="1:39" ht="18.75" customHeight="1" x14ac:dyDescent="0.4">
      <c r="C32" s="87"/>
      <c r="D32" s="87"/>
      <c r="E32" s="60"/>
      <c r="F32" s="60"/>
      <c r="G32" s="60"/>
      <c r="H32" s="60"/>
      <c r="I32" s="60"/>
      <c r="J32" s="60"/>
      <c r="K32" s="60"/>
      <c r="L32" s="60"/>
      <c r="M32" s="60"/>
      <c r="N32" s="87"/>
      <c r="O32" s="87"/>
      <c r="P32" s="49"/>
      <c r="Q32" s="87"/>
      <c r="R32" s="49"/>
      <c r="S32" s="87"/>
      <c r="T32" s="87"/>
      <c r="U32" s="49"/>
      <c r="V32" s="87"/>
      <c r="W32" s="49"/>
      <c r="AC32" s="87"/>
      <c r="AD32" s="87"/>
      <c r="AE32" s="87"/>
      <c r="AF32" s="87"/>
      <c r="AG32" s="87"/>
      <c r="AH32" s="87"/>
      <c r="AI32" s="87"/>
      <c r="AJ32" s="87"/>
    </row>
    <row r="33" spans="1:39" ht="18.75" customHeight="1" x14ac:dyDescent="0.4">
      <c r="A33" s="393" t="s">
        <v>225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</row>
    <row r="34" spans="1:39" ht="18.75" customHeight="1" x14ac:dyDescent="0.4">
      <c r="A34" s="393"/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</row>
    <row r="35" spans="1:39" ht="18.75" customHeight="1" x14ac:dyDescent="0.4">
      <c r="B35" s="456" t="s">
        <v>228</v>
      </c>
      <c r="C35" s="456"/>
      <c r="D35" s="456"/>
      <c r="E35" s="456"/>
      <c r="F35" s="471" t="s">
        <v>336</v>
      </c>
      <c r="G35" s="471"/>
      <c r="H35" s="439" t="str">
        <f>AA52</f>
        <v>ウエストフットコム　U12</v>
      </c>
      <c r="I35" s="440"/>
      <c r="J35" s="440"/>
      <c r="K35" s="440"/>
      <c r="L35" s="440"/>
      <c r="M35" s="440"/>
      <c r="N35" s="440"/>
      <c r="O35" s="440"/>
      <c r="P35" s="440"/>
      <c r="Q35" s="440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50"/>
    </row>
    <row r="36" spans="1:39" ht="18.75" customHeight="1" x14ac:dyDescent="0.4">
      <c r="B36" s="394" t="s">
        <v>202</v>
      </c>
      <c r="C36" s="394"/>
      <c r="D36" s="394"/>
      <c r="E36" s="394"/>
      <c r="F36" s="395" t="str">
        <f>'市長杯 U-12クラス_組み合わせ'!D100</f>
        <v>姿　川　第　一　小</v>
      </c>
      <c r="G36" s="395"/>
      <c r="H36" s="395"/>
      <c r="I36" s="395"/>
      <c r="J36" s="395"/>
      <c r="K36" s="395"/>
      <c r="L36" s="395"/>
      <c r="M36" s="395"/>
      <c r="N36" s="394" t="s">
        <v>203</v>
      </c>
      <c r="O36" s="394"/>
      <c r="P36" s="394"/>
      <c r="Q36" s="394"/>
      <c r="R36" s="395" t="str">
        <f>'市長杯 U-12クラス_組み合わせ'!G109</f>
        <v>ウエストフットコム　U12</v>
      </c>
      <c r="S36" s="395"/>
      <c r="T36" s="395"/>
      <c r="U36" s="395"/>
      <c r="V36" s="395"/>
      <c r="W36" s="395"/>
      <c r="X36" s="395"/>
      <c r="Y36" s="395"/>
      <c r="Z36" s="394" t="s">
        <v>204</v>
      </c>
      <c r="AA36" s="394"/>
      <c r="AB36" s="394"/>
      <c r="AC36" s="394"/>
      <c r="AD36" s="396">
        <v>44381</v>
      </c>
      <c r="AE36" s="397"/>
      <c r="AF36" s="397"/>
      <c r="AG36" s="397"/>
      <c r="AH36" s="397"/>
      <c r="AI36" s="397"/>
      <c r="AJ36" s="397"/>
      <c r="AK36" s="398">
        <f>AD36</f>
        <v>44381</v>
      </c>
      <c r="AL36" s="399"/>
    </row>
    <row r="37" spans="1:39" ht="18.75" customHeight="1" x14ac:dyDescent="0.4">
      <c r="T37" s="47"/>
    </row>
    <row r="38" spans="1:39" ht="18.75" customHeight="1" thickBot="1" x14ac:dyDescent="0.45">
      <c r="A38" s="426" t="s">
        <v>322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</row>
    <row r="39" spans="1:39" ht="18.75" customHeight="1" thickBot="1" x14ac:dyDescent="0.45">
      <c r="A39" s="410"/>
      <c r="B39" s="400"/>
      <c r="C39" s="411" t="s">
        <v>205</v>
      </c>
      <c r="D39" s="411"/>
      <c r="E39" s="411"/>
      <c r="F39" s="400" t="s">
        <v>206</v>
      </c>
      <c r="G39" s="400"/>
      <c r="H39" s="400"/>
      <c r="I39" s="411" t="s">
        <v>207</v>
      </c>
      <c r="J39" s="411"/>
      <c r="K39" s="411"/>
      <c r="L39" s="411"/>
      <c r="M39" s="411"/>
      <c r="N39" s="411"/>
      <c r="O39" s="411"/>
      <c r="P39" s="411"/>
      <c r="Q39" s="411" t="s">
        <v>208</v>
      </c>
      <c r="R39" s="411"/>
      <c r="S39" s="411"/>
      <c r="T39" s="411"/>
      <c r="U39" s="411"/>
      <c r="V39" s="411"/>
      <c r="W39" s="411"/>
      <c r="X39" s="411" t="s">
        <v>207</v>
      </c>
      <c r="Y39" s="411"/>
      <c r="Z39" s="411"/>
      <c r="AA39" s="411"/>
      <c r="AB39" s="411"/>
      <c r="AC39" s="411"/>
      <c r="AD39" s="411"/>
      <c r="AE39" s="411"/>
      <c r="AF39" s="400" t="s">
        <v>206</v>
      </c>
      <c r="AG39" s="400"/>
      <c r="AH39" s="400"/>
      <c r="AI39" s="400" t="s">
        <v>209</v>
      </c>
      <c r="AJ39" s="400"/>
      <c r="AK39" s="400"/>
      <c r="AL39" s="400"/>
      <c r="AM39" s="401"/>
    </row>
    <row r="40" spans="1:39" ht="18.75" customHeight="1" x14ac:dyDescent="0.4">
      <c r="A40" s="402">
        <v>1</v>
      </c>
      <c r="B40" s="403"/>
      <c r="C40" s="404">
        <v>0.35416666666666669</v>
      </c>
      <c r="D40" s="404"/>
      <c r="E40" s="404"/>
      <c r="F40" s="405"/>
      <c r="G40" s="405"/>
      <c r="H40" s="405"/>
      <c r="I40" s="406" t="str">
        <f>E56</f>
        <v>SUGAO・SC</v>
      </c>
      <c r="J40" s="407"/>
      <c r="K40" s="407"/>
      <c r="L40" s="407"/>
      <c r="M40" s="407"/>
      <c r="N40" s="407"/>
      <c r="O40" s="407"/>
      <c r="P40" s="407"/>
      <c r="Q40" s="408">
        <f>IF(OR(S40="",S41=""),"",S40+S41)</f>
        <v>4</v>
      </c>
      <c r="R40" s="409"/>
      <c r="S40" s="52">
        <v>3</v>
      </c>
      <c r="T40" s="53" t="s">
        <v>210</v>
      </c>
      <c r="U40" s="52">
        <v>1</v>
      </c>
      <c r="V40" s="408">
        <f>IF(OR(U40="",U41=""),"",U40+U41)</f>
        <v>1</v>
      </c>
      <c r="W40" s="408"/>
      <c r="X40" s="406" t="str">
        <f>E57</f>
        <v>FCアリーバ　F</v>
      </c>
      <c r="Y40" s="407"/>
      <c r="Z40" s="407"/>
      <c r="AA40" s="407"/>
      <c r="AB40" s="407"/>
      <c r="AC40" s="407"/>
      <c r="AD40" s="407"/>
      <c r="AE40" s="407"/>
      <c r="AF40" s="405"/>
      <c r="AG40" s="405"/>
      <c r="AH40" s="405"/>
      <c r="AI40" s="408" t="s">
        <v>289</v>
      </c>
      <c r="AJ40" s="408"/>
      <c r="AK40" s="408"/>
      <c r="AL40" s="408"/>
      <c r="AM40" s="412"/>
    </row>
    <row r="41" spans="1:39" ht="18.75" customHeight="1" x14ac:dyDescent="0.4">
      <c r="A41" s="375"/>
      <c r="B41" s="376"/>
      <c r="C41" s="377"/>
      <c r="D41" s="377"/>
      <c r="E41" s="377"/>
      <c r="F41" s="378"/>
      <c r="G41" s="378"/>
      <c r="H41" s="378"/>
      <c r="I41" s="381"/>
      <c r="J41" s="381"/>
      <c r="K41" s="381"/>
      <c r="L41" s="381"/>
      <c r="M41" s="381"/>
      <c r="N41" s="381"/>
      <c r="O41" s="381"/>
      <c r="P41" s="381"/>
      <c r="Q41" s="383"/>
      <c r="R41" s="383"/>
      <c r="S41" s="54">
        <v>1</v>
      </c>
      <c r="T41" s="55" t="s">
        <v>210</v>
      </c>
      <c r="U41" s="54">
        <v>0</v>
      </c>
      <c r="V41" s="382"/>
      <c r="W41" s="382"/>
      <c r="X41" s="381"/>
      <c r="Y41" s="381"/>
      <c r="Z41" s="381"/>
      <c r="AA41" s="381"/>
      <c r="AB41" s="381"/>
      <c r="AC41" s="381"/>
      <c r="AD41" s="381"/>
      <c r="AE41" s="381"/>
      <c r="AF41" s="378"/>
      <c r="AG41" s="378"/>
      <c r="AH41" s="378"/>
      <c r="AI41" s="382"/>
      <c r="AJ41" s="382"/>
      <c r="AK41" s="382"/>
      <c r="AL41" s="382"/>
      <c r="AM41" s="384"/>
    </row>
    <row r="42" spans="1:39" ht="18.75" customHeight="1" x14ac:dyDescent="0.4">
      <c r="A42" s="373">
        <v>2</v>
      </c>
      <c r="B42" s="374"/>
      <c r="C42" s="377">
        <f>C40+"0:40"</f>
        <v>0.38194444444444448</v>
      </c>
      <c r="D42" s="377">
        <v>0.4375</v>
      </c>
      <c r="E42" s="377"/>
      <c r="F42" s="378"/>
      <c r="G42" s="378"/>
      <c r="H42" s="378"/>
      <c r="I42" s="379" t="str">
        <f>E61</f>
        <v>ウエストフットコム　U12</v>
      </c>
      <c r="J42" s="380"/>
      <c r="K42" s="380"/>
      <c r="L42" s="380"/>
      <c r="M42" s="380"/>
      <c r="N42" s="380"/>
      <c r="O42" s="380"/>
      <c r="P42" s="380"/>
      <c r="Q42" s="382">
        <f t="shared" ref="Q42" si="16">IF(OR(S42="",S43=""),"",S42+S43)</f>
        <v>3</v>
      </c>
      <c r="R42" s="383"/>
      <c r="S42" s="56">
        <v>2</v>
      </c>
      <c r="T42" s="57" t="s">
        <v>210</v>
      </c>
      <c r="U42" s="56">
        <v>0</v>
      </c>
      <c r="V42" s="382">
        <f t="shared" ref="V42" si="17">IF(OR(U42="",U43=""),"",U42+U43)</f>
        <v>0</v>
      </c>
      <c r="W42" s="382"/>
      <c r="X42" s="379" t="str">
        <f>E62</f>
        <v>雀宮FC</v>
      </c>
      <c r="Y42" s="380"/>
      <c r="Z42" s="380"/>
      <c r="AA42" s="380"/>
      <c r="AB42" s="380"/>
      <c r="AC42" s="380"/>
      <c r="AD42" s="380"/>
      <c r="AE42" s="380"/>
      <c r="AF42" s="378"/>
      <c r="AG42" s="378"/>
      <c r="AH42" s="378"/>
      <c r="AI42" s="382" t="s">
        <v>290</v>
      </c>
      <c r="AJ42" s="382"/>
      <c r="AK42" s="382"/>
      <c r="AL42" s="382"/>
      <c r="AM42" s="384"/>
    </row>
    <row r="43" spans="1:39" ht="18.75" customHeight="1" x14ac:dyDescent="0.4">
      <c r="A43" s="375"/>
      <c r="B43" s="376"/>
      <c r="C43" s="377"/>
      <c r="D43" s="377"/>
      <c r="E43" s="377"/>
      <c r="F43" s="378"/>
      <c r="G43" s="378"/>
      <c r="H43" s="378"/>
      <c r="I43" s="381"/>
      <c r="J43" s="381"/>
      <c r="K43" s="381"/>
      <c r="L43" s="381"/>
      <c r="M43" s="381"/>
      <c r="N43" s="381"/>
      <c r="O43" s="381"/>
      <c r="P43" s="381"/>
      <c r="Q43" s="383"/>
      <c r="R43" s="383"/>
      <c r="S43" s="54">
        <v>1</v>
      </c>
      <c r="T43" s="55" t="s">
        <v>210</v>
      </c>
      <c r="U43" s="54">
        <v>0</v>
      </c>
      <c r="V43" s="382"/>
      <c r="W43" s="382"/>
      <c r="X43" s="381"/>
      <c r="Y43" s="381"/>
      <c r="Z43" s="381"/>
      <c r="AA43" s="381"/>
      <c r="AB43" s="381"/>
      <c r="AC43" s="381"/>
      <c r="AD43" s="381"/>
      <c r="AE43" s="381"/>
      <c r="AF43" s="378"/>
      <c r="AG43" s="378"/>
      <c r="AH43" s="378"/>
      <c r="AI43" s="382"/>
      <c r="AJ43" s="382"/>
      <c r="AK43" s="382"/>
      <c r="AL43" s="382"/>
      <c r="AM43" s="384"/>
    </row>
    <row r="44" spans="1:39" ht="18.75" customHeight="1" x14ac:dyDescent="0.4">
      <c r="A44" s="373">
        <v>3</v>
      </c>
      <c r="B44" s="374"/>
      <c r="C44" s="377">
        <f t="shared" ref="C44" si="18">C42+"0:40"</f>
        <v>0.40972222222222227</v>
      </c>
      <c r="D44" s="377">
        <v>0.47916666666666702</v>
      </c>
      <c r="E44" s="377"/>
      <c r="F44" s="378"/>
      <c r="G44" s="378"/>
      <c r="H44" s="378"/>
      <c r="I44" s="379" t="str">
        <f>E57</f>
        <v>FCアリーバ　F</v>
      </c>
      <c r="J44" s="380"/>
      <c r="K44" s="380"/>
      <c r="L44" s="380"/>
      <c r="M44" s="380"/>
      <c r="N44" s="380"/>
      <c r="O44" s="380"/>
      <c r="P44" s="380"/>
      <c r="Q44" s="382">
        <f t="shared" ref="Q44" si="19">IF(OR(S44="",S45=""),"",S44+S45)</f>
        <v>3</v>
      </c>
      <c r="R44" s="383"/>
      <c r="S44" s="56">
        <v>2</v>
      </c>
      <c r="T44" s="57" t="s">
        <v>210</v>
      </c>
      <c r="U44" s="56">
        <v>2</v>
      </c>
      <c r="V44" s="382">
        <f t="shared" ref="V44" si="20">IF(OR(U44="",U45=""),"",U44+U45)</f>
        <v>5</v>
      </c>
      <c r="W44" s="382"/>
      <c r="X44" s="379" t="str">
        <f>E58</f>
        <v>S4スペランツァ　セグンド</v>
      </c>
      <c r="Y44" s="380"/>
      <c r="Z44" s="380"/>
      <c r="AA44" s="380"/>
      <c r="AB44" s="380"/>
      <c r="AC44" s="380"/>
      <c r="AD44" s="380"/>
      <c r="AE44" s="380"/>
      <c r="AF44" s="378"/>
      <c r="AG44" s="378"/>
      <c r="AH44" s="378"/>
      <c r="AI44" s="382" t="s">
        <v>291</v>
      </c>
      <c r="AJ44" s="382"/>
      <c r="AK44" s="382"/>
      <c r="AL44" s="382"/>
      <c r="AM44" s="384"/>
    </row>
    <row r="45" spans="1:39" ht="18.75" customHeight="1" x14ac:dyDescent="0.4">
      <c r="A45" s="375"/>
      <c r="B45" s="376"/>
      <c r="C45" s="377"/>
      <c r="D45" s="377"/>
      <c r="E45" s="377"/>
      <c r="F45" s="378"/>
      <c r="G45" s="378"/>
      <c r="H45" s="378"/>
      <c r="I45" s="381"/>
      <c r="J45" s="381"/>
      <c r="K45" s="381"/>
      <c r="L45" s="381"/>
      <c r="M45" s="381"/>
      <c r="N45" s="381"/>
      <c r="O45" s="381"/>
      <c r="P45" s="381"/>
      <c r="Q45" s="383"/>
      <c r="R45" s="383"/>
      <c r="S45" s="54">
        <v>1</v>
      </c>
      <c r="T45" s="55" t="s">
        <v>210</v>
      </c>
      <c r="U45" s="54">
        <v>3</v>
      </c>
      <c r="V45" s="382"/>
      <c r="W45" s="382"/>
      <c r="X45" s="381"/>
      <c r="Y45" s="381"/>
      <c r="Z45" s="381"/>
      <c r="AA45" s="381"/>
      <c r="AB45" s="381"/>
      <c r="AC45" s="381"/>
      <c r="AD45" s="381"/>
      <c r="AE45" s="381"/>
      <c r="AF45" s="378"/>
      <c r="AG45" s="378"/>
      <c r="AH45" s="378"/>
      <c r="AI45" s="382"/>
      <c r="AJ45" s="382"/>
      <c r="AK45" s="382"/>
      <c r="AL45" s="382"/>
      <c r="AM45" s="384"/>
    </row>
    <row r="46" spans="1:39" ht="18.75" customHeight="1" x14ac:dyDescent="0.4">
      <c r="A46" s="373">
        <v>4</v>
      </c>
      <c r="B46" s="374"/>
      <c r="C46" s="377">
        <f t="shared" ref="C46" si="21">C44+"0:40"</f>
        <v>0.43750000000000006</v>
      </c>
      <c r="D46" s="377">
        <v>0.52083333333333304</v>
      </c>
      <c r="E46" s="377"/>
      <c r="F46" s="378"/>
      <c r="G46" s="378"/>
      <c r="H46" s="378"/>
      <c r="I46" s="379" t="str">
        <f>E62</f>
        <v>雀宮FC</v>
      </c>
      <c r="J46" s="380"/>
      <c r="K46" s="380"/>
      <c r="L46" s="380"/>
      <c r="M46" s="380"/>
      <c r="N46" s="380"/>
      <c r="O46" s="380"/>
      <c r="P46" s="380"/>
      <c r="Q46" s="382">
        <f t="shared" ref="Q46" si="22">IF(OR(S46="",S47=""),"",S46+S47)</f>
        <v>3</v>
      </c>
      <c r="R46" s="383"/>
      <c r="S46" s="56">
        <v>1</v>
      </c>
      <c r="T46" s="57" t="s">
        <v>210</v>
      </c>
      <c r="U46" s="56">
        <v>0</v>
      </c>
      <c r="V46" s="382">
        <f t="shared" ref="V46" si="23">IF(OR(U46="",U47=""),"",U46+U47)</f>
        <v>0</v>
      </c>
      <c r="W46" s="382"/>
      <c r="X46" s="379" t="str">
        <f>E63</f>
        <v>サウス宇都宮SC</v>
      </c>
      <c r="Y46" s="380"/>
      <c r="Z46" s="380"/>
      <c r="AA46" s="380"/>
      <c r="AB46" s="380"/>
      <c r="AC46" s="380"/>
      <c r="AD46" s="380"/>
      <c r="AE46" s="380"/>
      <c r="AF46" s="378"/>
      <c r="AG46" s="378"/>
      <c r="AH46" s="378"/>
      <c r="AI46" s="382" t="s">
        <v>292</v>
      </c>
      <c r="AJ46" s="382"/>
      <c r="AK46" s="382"/>
      <c r="AL46" s="382"/>
      <c r="AM46" s="384"/>
    </row>
    <row r="47" spans="1:39" ht="18.75" customHeight="1" x14ac:dyDescent="0.4">
      <c r="A47" s="375"/>
      <c r="B47" s="376"/>
      <c r="C47" s="377"/>
      <c r="D47" s="377"/>
      <c r="E47" s="377"/>
      <c r="F47" s="378"/>
      <c r="G47" s="378"/>
      <c r="H47" s="378"/>
      <c r="I47" s="381"/>
      <c r="J47" s="381"/>
      <c r="K47" s="381"/>
      <c r="L47" s="381"/>
      <c r="M47" s="381"/>
      <c r="N47" s="381"/>
      <c r="O47" s="381"/>
      <c r="P47" s="381"/>
      <c r="Q47" s="383"/>
      <c r="R47" s="383"/>
      <c r="S47" s="54">
        <v>2</v>
      </c>
      <c r="T47" s="55" t="s">
        <v>210</v>
      </c>
      <c r="U47" s="54">
        <v>0</v>
      </c>
      <c r="V47" s="382"/>
      <c r="W47" s="382"/>
      <c r="X47" s="381"/>
      <c r="Y47" s="381"/>
      <c r="Z47" s="381"/>
      <c r="AA47" s="381"/>
      <c r="AB47" s="381"/>
      <c r="AC47" s="381"/>
      <c r="AD47" s="381"/>
      <c r="AE47" s="381"/>
      <c r="AF47" s="378"/>
      <c r="AG47" s="378"/>
      <c r="AH47" s="378"/>
      <c r="AI47" s="382"/>
      <c r="AJ47" s="382"/>
      <c r="AK47" s="382"/>
      <c r="AL47" s="382"/>
      <c r="AM47" s="384"/>
    </row>
    <row r="48" spans="1:39" ht="18.75" customHeight="1" x14ac:dyDescent="0.4">
      <c r="A48" s="373">
        <v>5</v>
      </c>
      <c r="B48" s="374"/>
      <c r="C48" s="377">
        <f t="shared" ref="C48" si="24">C46+"0:40"</f>
        <v>0.46527777777777785</v>
      </c>
      <c r="D48" s="377">
        <v>0.5625</v>
      </c>
      <c r="E48" s="377"/>
      <c r="F48" s="378"/>
      <c r="G48" s="378"/>
      <c r="H48" s="378"/>
      <c r="I48" s="379" t="str">
        <f>E56</f>
        <v>SUGAO・SC</v>
      </c>
      <c r="J48" s="380"/>
      <c r="K48" s="380"/>
      <c r="L48" s="380"/>
      <c r="M48" s="380"/>
      <c r="N48" s="380"/>
      <c r="O48" s="380"/>
      <c r="P48" s="380"/>
      <c r="Q48" s="382">
        <f t="shared" ref="Q48" si="25">IF(OR(S48="",S49=""),"",S48+S49)</f>
        <v>7</v>
      </c>
      <c r="R48" s="383"/>
      <c r="S48" s="56">
        <v>5</v>
      </c>
      <c r="T48" s="57" t="s">
        <v>210</v>
      </c>
      <c r="U48" s="56">
        <v>0</v>
      </c>
      <c r="V48" s="382">
        <f t="shared" ref="V48" si="26">IF(OR(U48="",U49=""),"",U48+U49)</f>
        <v>0</v>
      </c>
      <c r="W48" s="382"/>
      <c r="X48" s="379" t="str">
        <f>E58</f>
        <v>S4スペランツァ　セグンド</v>
      </c>
      <c r="Y48" s="380"/>
      <c r="Z48" s="380"/>
      <c r="AA48" s="380"/>
      <c r="AB48" s="380"/>
      <c r="AC48" s="380"/>
      <c r="AD48" s="380"/>
      <c r="AE48" s="380"/>
      <c r="AF48" s="378"/>
      <c r="AG48" s="378"/>
      <c r="AH48" s="378"/>
      <c r="AI48" s="382" t="s">
        <v>293</v>
      </c>
      <c r="AJ48" s="382"/>
      <c r="AK48" s="382"/>
      <c r="AL48" s="382"/>
      <c r="AM48" s="384"/>
    </row>
    <row r="49" spans="1:39" ht="18.75" customHeight="1" x14ac:dyDescent="0.4">
      <c r="A49" s="375"/>
      <c r="B49" s="376"/>
      <c r="C49" s="377"/>
      <c r="D49" s="377"/>
      <c r="E49" s="377"/>
      <c r="F49" s="378"/>
      <c r="G49" s="378"/>
      <c r="H49" s="378"/>
      <c r="I49" s="381"/>
      <c r="J49" s="381"/>
      <c r="K49" s="381"/>
      <c r="L49" s="381"/>
      <c r="M49" s="381"/>
      <c r="N49" s="381"/>
      <c r="O49" s="381"/>
      <c r="P49" s="381"/>
      <c r="Q49" s="383"/>
      <c r="R49" s="383"/>
      <c r="S49" s="54">
        <v>2</v>
      </c>
      <c r="T49" s="55" t="s">
        <v>210</v>
      </c>
      <c r="U49" s="54">
        <v>0</v>
      </c>
      <c r="V49" s="382"/>
      <c r="W49" s="382"/>
      <c r="X49" s="381"/>
      <c r="Y49" s="381"/>
      <c r="Z49" s="381"/>
      <c r="AA49" s="381"/>
      <c r="AB49" s="381"/>
      <c r="AC49" s="381"/>
      <c r="AD49" s="381"/>
      <c r="AE49" s="381"/>
      <c r="AF49" s="378"/>
      <c r="AG49" s="378"/>
      <c r="AH49" s="378"/>
      <c r="AI49" s="382"/>
      <c r="AJ49" s="382"/>
      <c r="AK49" s="382"/>
      <c r="AL49" s="382"/>
      <c r="AM49" s="384"/>
    </row>
    <row r="50" spans="1:39" ht="18.75" customHeight="1" x14ac:dyDescent="0.4">
      <c r="A50" s="373">
        <v>6</v>
      </c>
      <c r="B50" s="374"/>
      <c r="C50" s="377">
        <f t="shared" ref="C50" si="27">C48+"0:40"</f>
        <v>0.49305555555555564</v>
      </c>
      <c r="D50" s="377">
        <v>0.60416666666666696</v>
      </c>
      <c r="E50" s="377"/>
      <c r="F50" s="378"/>
      <c r="G50" s="378"/>
      <c r="H50" s="378"/>
      <c r="I50" s="379" t="str">
        <f>E61</f>
        <v>ウエストフットコム　U12</v>
      </c>
      <c r="J50" s="380"/>
      <c r="K50" s="380"/>
      <c r="L50" s="380"/>
      <c r="M50" s="380"/>
      <c r="N50" s="380"/>
      <c r="O50" s="380"/>
      <c r="P50" s="380"/>
      <c r="Q50" s="382">
        <f t="shared" ref="Q50" si="28">IF(OR(S50="",S51=""),"",S50+S51)</f>
        <v>6</v>
      </c>
      <c r="R50" s="383"/>
      <c r="S50" s="56">
        <v>2</v>
      </c>
      <c r="T50" s="57" t="s">
        <v>210</v>
      </c>
      <c r="U50" s="56">
        <v>0</v>
      </c>
      <c r="V50" s="382">
        <f t="shared" ref="V50" si="29">IF(OR(U50="",U51=""),"",U50+U51)</f>
        <v>0</v>
      </c>
      <c r="W50" s="382"/>
      <c r="X50" s="379" t="str">
        <f>E63</f>
        <v>サウス宇都宮SC</v>
      </c>
      <c r="Y50" s="380"/>
      <c r="Z50" s="380"/>
      <c r="AA50" s="380"/>
      <c r="AB50" s="380"/>
      <c r="AC50" s="380"/>
      <c r="AD50" s="380"/>
      <c r="AE50" s="380"/>
      <c r="AF50" s="378"/>
      <c r="AG50" s="378"/>
      <c r="AH50" s="378"/>
      <c r="AI50" s="382" t="s">
        <v>294</v>
      </c>
      <c r="AJ50" s="382"/>
      <c r="AK50" s="382"/>
      <c r="AL50" s="382"/>
      <c r="AM50" s="384"/>
    </row>
    <row r="51" spans="1:39" ht="18.75" customHeight="1" x14ac:dyDescent="0.4">
      <c r="A51" s="375"/>
      <c r="B51" s="376"/>
      <c r="C51" s="377"/>
      <c r="D51" s="377"/>
      <c r="E51" s="377"/>
      <c r="F51" s="378"/>
      <c r="G51" s="378"/>
      <c r="H51" s="378"/>
      <c r="I51" s="381"/>
      <c r="J51" s="381"/>
      <c r="K51" s="381"/>
      <c r="L51" s="381"/>
      <c r="M51" s="381"/>
      <c r="N51" s="381"/>
      <c r="O51" s="381"/>
      <c r="P51" s="381"/>
      <c r="Q51" s="383"/>
      <c r="R51" s="383"/>
      <c r="S51" s="54">
        <v>4</v>
      </c>
      <c r="T51" s="55" t="s">
        <v>210</v>
      </c>
      <c r="U51" s="54">
        <v>0</v>
      </c>
      <c r="V51" s="382"/>
      <c r="W51" s="382"/>
      <c r="X51" s="381"/>
      <c r="Y51" s="381"/>
      <c r="Z51" s="381"/>
      <c r="AA51" s="381"/>
      <c r="AB51" s="381"/>
      <c r="AC51" s="381"/>
      <c r="AD51" s="381"/>
      <c r="AE51" s="381"/>
      <c r="AF51" s="378"/>
      <c r="AG51" s="378"/>
      <c r="AH51" s="378"/>
      <c r="AI51" s="382"/>
      <c r="AJ51" s="382"/>
      <c r="AK51" s="382"/>
      <c r="AL51" s="382"/>
      <c r="AM51" s="384"/>
    </row>
    <row r="52" spans="1:39" ht="18.75" customHeight="1" x14ac:dyDescent="0.4">
      <c r="A52" s="418">
        <v>7</v>
      </c>
      <c r="B52" s="419"/>
      <c r="C52" s="470">
        <f>C50+"0:50"</f>
        <v>0.5277777777777779</v>
      </c>
      <c r="D52" s="470">
        <v>0.60416666666666696</v>
      </c>
      <c r="E52" s="470"/>
      <c r="F52" s="420"/>
      <c r="G52" s="420"/>
      <c r="H52" s="420"/>
      <c r="I52" s="432" t="s">
        <v>348</v>
      </c>
      <c r="J52" s="433"/>
      <c r="K52" s="434"/>
      <c r="L52" s="432" t="str">
        <f>E56</f>
        <v>SUGAO・SC</v>
      </c>
      <c r="M52" s="433"/>
      <c r="N52" s="433"/>
      <c r="O52" s="433"/>
      <c r="P52" s="434"/>
      <c r="Q52" s="423">
        <f t="shared" ref="Q52" si="30">IF(OR(S52="",S53=""),"",S52+S53)</f>
        <v>0</v>
      </c>
      <c r="R52" s="424"/>
      <c r="S52" s="61">
        <v>0</v>
      </c>
      <c r="T52" s="62" t="s">
        <v>210</v>
      </c>
      <c r="U52" s="61">
        <v>0</v>
      </c>
      <c r="V52" s="423">
        <f t="shared" ref="V52" si="31">IF(OR(U52="",U53=""),"",U52+U53)</f>
        <v>1</v>
      </c>
      <c r="W52" s="423"/>
      <c r="X52" s="432" t="s">
        <v>351</v>
      </c>
      <c r="Y52" s="433"/>
      <c r="Z52" s="434"/>
      <c r="AA52" s="432" t="str">
        <f>E61</f>
        <v>ウエストフットコム　U12</v>
      </c>
      <c r="AB52" s="433"/>
      <c r="AC52" s="433"/>
      <c r="AD52" s="433"/>
      <c r="AE52" s="434"/>
      <c r="AF52" s="420"/>
      <c r="AG52" s="420"/>
      <c r="AH52" s="420"/>
      <c r="AI52" s="423" t="s">
        <v>280</v>
      </c>
      <c r="AJ52" s="423"/>
      <c r="AK52" s="423"/>
      <c r="AL52" s="423"/>
      <c r="AM52" s="425"/>
    </row>
    <row r="53" spans="1:39" ht="18.75" customHeight="1" thickBot="1" x14ac:dyDescent="0.45">
      <c r="A53" s="385"/>
      <c r="B53" s="386"/>
      <c r="C53" s="387"/>
      <c r="D53" s="387"/>
      <c r="E53" s="387"/>
      <c r="F53" s="388"/>
      <c r="G53" s="388"/>
      <c r="H53" s="388"/>
      <c r="I53" s="435"/>
      <c r="J53" s="436"/>
      <c r="K53" s="437"/>
      <c r="L53" s="435"/>
      <c r="M53" s="436"/>
      <c r="N53" s="436"/>
      <c r="O53" s="436"/>
      <c r="P53" s="437"/>
      <c r="Q53" s="390"/>
      <c r="R53" s="390"/>
      <c r="S53" s="58">
        <v>0</v>
      </c>
      <c r="T53" s="59" t="s">
        <v>210</v>
      </c>
      <c r="U53" s="58">
        <v>1</v>
      </c>
      <c r="V53" s="391"/>
      <c r="W53" s="391"/>
      <c r="X53" s="435"/>
      <c r="Y53" s="436"/>
      <c r="Z53" s="437"/>
      <c r="AA53" s="435"/>
      <c r="AB53" s="436"/>
      <c r="AC53" s="436"/>
      <c r="AD53" s="436"/>
      <c r="AE53" s="437"/>
      <c r="AF53" s="388"/>
      <c r="AG53" s="388"/>
      <c r="AH53" s="388"/>
      <c r="AI53" s="391"/>
      <c r="AJ53" s="391"/>
      <c r="AK53" s="391"/>
      <c r="AL53" s="391"/>
      <c r="AM53" s="392"/>
    </row>
    <row r="54" spans="1:39" ht="18.75" customHeight="1" thickBot="1" x14ac:dyDescent="0.45"/>
    <row r="55" spans="1:39" ht="22.5" customHeight="1" thickBot="1" x14ac:dyDescent="0.45">
      <c r="A55" s="153"/>
      <c r="B55" s="153"/>
      <c r="C55" s="340" t="s">
        <v>217</v>
      </c>
      <c r="D55" s="341"/>
      <c r="E55" s="341"/>
      <c r="F55" s="341"/>
      <c r="G55" s="341"/>
      <c r="H55" s="341"/>
      <c r="I55" s="341"/>
      <c r="J55" s="341"/>
      <c r="K55" s="341"/>
      <c r="L55" s="342" t="str">
        <f>E56</f>
        <v>SUGAO・SC</v>
      </c>
      <c r="M55" s="343"/>
      <c r="N55" s="343"/>
      <c r="O55" s="343"/>
      <c r="P55" s="344"/>
      <c r="Q55" s="345" t="str">
        <f>E57</f>
        <v>FCアリーバ　F</v>
      </c>
      <c r="R55" s="343"/>
      <c r="S55" s="343"/>
      <c r="T55" s="343"/>
      <c r="U55" s="344"/>
      <c r="V55" s="345" t="str">
        <f>E58</f>
        <v>S4スペランツァ　セグンド</v>
      </c>
      <c r="W55" s="343"/>
      <c r="X55" s="343"/>
      <c r="Y55" s="343"/>
      <c r="Z55" s="346"/>
      <c r="AA55" s="443" t="s">
        <v>212</v>
      </c>
      <c r="AB55" s="457"/>
      <c r="AC55" s="458" t="s">
        <v>213</v>
      </c>
      <c r="AD55" s="457"/>
      <c r="AE55" s="458" t="s">
        <v>214</v>
      </c>
      <c r="AF55" s="444"/>
      <c r="AG55" s="460" t="s">
        <v>215</v>
      </c>
      <c r="AH55" s="461"/>
    </row>
    <row r="56" spans="1:39" ht="22.5" customHeight="1" x14ac:dyDescent="0.4">
      <c r="A56" s="454" t="s">
        <v>339</v>
      </c>
      <c r="B56" s="455"/>
      <c r="C56" s="332">
        <v>1</v>
      </c>
      <c r="D56" s="333"/>
      <c r="E56" s="334" t="str">
        <f>'市長杯 U-12クラス_組み合わせ'!G103</f>
        <v>SUGAO・SC</v>
      </c>
      <c r="F56" s="335"/>
      <c r="G56" s="335"/>
      <c r="H56" s="335"/>
      <c r="I56" s="335"/>
      <c r="J56" s="335"/>
      <c r="K56" s="335"/>
      <c r="L56" s="63"/>
      <c r="M56" s="64"/>
      <c r="N56" s="64"/>
      <c r="O56" s="64"/>
      <c r="P56" s="65"/>
      <c r="Q56" s="369" t="s">
        <v>332</v>
      </c>
      <c r="R56" s="370"/>
      <c r="S56" s="66">
        <f>Q40</f>
        <v>4</v>
      </c>
      <c r="T56" s="67" t="s">
        <v>216</v>
      </c>
      <c r="U56" s="68">
        <f>V40</f>
        <v>1</v>
      </c>
      <c r="V56" s="369" t="s">
        <v>332</v>
      </c>
      <c r="W56" s="370"/>
      <c r="X56" s="66">
        <f>Q48</f>
        <v>7</v>
      </c>
      <c r="Y56" s="67" t="s">
        <v>216</v>
      </c>
      <c r="Z56" s="69">
        <f>V48</f>
        <v>0</v>
      </c>
      <c r="AA56" s="445">
        <v>6</v>
      </c>
      <c r="AB56" s="459"/>
      <c r="AC56" s="369">
        <f>AE56-U56-Z56</f>
        <v>10</v>
      </c>
      <c r="AD56" s="459"/>
      <c r="AE56" s="369">
        <f>S56+X56</f>
        <v>11</v>
      </c>
      <c r="AF56" s="446"/>
      <c r="AG56" s="468">
        <v>1</v>
      </c>
      <c r="AH56" s="469"/>
    </row>
    <row r="57" spans="1:39" ht="22.5" customHeight="1" x14ac:dyDescent="0.4">
      <c r="A57" s="454"/>
      <c r="B57" s="455"/>
      <c r="C57" s="357">
        <v>2</v>
      </c>
      <c r="D57" s="358"/>
      <c r="E57" s="359" t="str">
        <f>'市長杯 U-12クラス_組み合わせ'!G105</f>
        <v>FCアリーバ　F</v>
      </c>
      <c r="F57" s="360"/>
      <c r="G57" s="360"/>
      <c r="H57" s="360"/>
      <c r="I57" s="360"/>
      <c r="J57" s="360"/>
      <c r="K57" s="360"/>
      <c r="L57" s="365" t="s">
        <v>333</v>
      </c>
      <c r="M57" s="366"/>
      <c r="N57" s="70">
        <f>U56</f>
        <v>1</v>
      </c>
      <c r="O57" s="134" t="s">
        <v>216</v>
      </c>
      <c r="P57" s="72">
        <f>S56</f>
        <v>4</v>
      </c>
      <c r="Q57" s="73"/>
      <c r="R57" s="74"/>
      <c r="S57" s="74"/>
      <c r="T57" s="74"/>
      <c r="U57" s="75"/>
      <c r="V57" s="372" t="s">
        <v>333</v>
      </c>
      <c r="W57" s="366"/>
      <c r="X57" s="70">
        <f>Q44</f>
        <v>3</v>
      </c>
      <c r="Y57" s="134" t="s">
        <v>216</v>
      </c>
      <c r="Z57" s="76">
        <f>V44</f>
        <v>5</v>
      </c>
      <c r="AA57" s="365">
        <v>0</v>
      </c>
      <c r="AB57" s="448"/>
      <c r="AC57" s="372">
        <f>AE57-P57-Z57</f>
        <v>-5</v>
      </c>
      <c r="AD57" s="448"/>
      <c r="AE57" s="372">
        <f>N57+X57</f>
        <v>4</v>
      </c>
      <c r="AF57" s="447"/>
      <c r="AG57" s="452">
        <v>3</v>
      </c>
      <c r="AH57" s="453"/>
    </row>
    <row r="58" spans="1:39" ht="22.5" customHeight="1" thickBot="1" x14ac:dyDescent="0.45">
      <c r="A58" s="454"/>
      <c r="B58" s="455"/>
      <c r="C58" s="349">
        <v>3</v>
      </c>
      <c r="D58" s="350"/>
      <c r="E58" s="351" t="str">
        <f>'市長杯 U-12クラス_組み合わせ'!G107</f>
        <v>S4スペランツァ　セグンド</v>
      </c>
      <c r="F58" s="352"/>
      <c r="G58" s="352"/>
      <c r="H58" s="352"/>
      <c r="I58" s="352"/>
      <c r="J58" s="352"/>
      <c r="K58" s="352"/>
      <c r="L58" s="367" t="s">
        <v>333</v>
      </c>
      <c r="M58" s="368"/>
      <c r="N58" s="80">
        <f>Z56</f>
        <v>0</v>
      </c>
      <c r="O58" s="81" t="s">
        <v>216</v>
      </c>
      <c r="P58" s="82">
        <f>X56</f>
        <v>7</v>
      </c>
      <c r="Q58" s="371" t="s">
        <v>332</v>
      </c>
      <c r="R58" s="368"/>
      <c r="S58" s="80">
        <f>Z57</f>
        <v>5</v>
      </c>
      <c r="T58" s="81" t="s">
        <v>216</v>
      </c>
      <c r="U58" s="82">
        <f>X57</f>
        <v>3</v>
      </c>
      <c r="V58" s="83"/>
      <c r="W58" s="84"/>
      <c r="X58" s="84"/>
      <c r="Y58" s="84"/>
      <c r="Z58" s="85"/>
      <c r="AA58" s="367">
        <v>3</v>
      </c>
      <c r="AB58" s="449"/>
      <c r="AC58" s="371">
        <f>AE58-P58-U58</f>
        <v>-5</v>
      </c>
      <c r="AD58" s="449"/>
      <c r="AE58" s="371">
        <f>N58+S58</f>
        <v>5</v>
      </c>
      <c r="AF58" s="442"/>
      <c r="AG58" s="450">
        <v>2</v>
      </c>
      <c r="AH58" s="451"/>
    </row>
    <row r="59" spans="1:39" ht="18.75" customHeight="1" thickBot="1" x14ac:dyDescent="0.45">
      <c r="A59" s="153"/>
      <c r="B59" s="153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152"/>
      <c r="AB59" s="152"/>
      <c r="AC59" s="152"/>
      <c r="AD59" s="152"/>
      <c r="AE59" s="152"/>
      <c r="AF59" s="152"/>
      <c r="AG59" s="152"/>
      <c r="AH59" s="152"/>
    </row>
    <row r="60" spans="1:39" ht="22.5" customHeight="1" thickBot="1" x14ac:dyDescent="0.45">
      <c r="A60" s="153"/>
      <c r="B60" s="153"/>
      <c r="C60" s="340" t="s">
        <v>229</v>
      </c>
      <c r="D60" s="341"/>
      <c r="E60" s="341"/>
      <c r="F60" s="341"/>
      <c r="G60" s="341"/>
      <c r="H60" s="341"/>
      <c r="I60" s="341"/>
      <c r="J60" s="341"/>
      <c r="K60" s="341"/>
      <c r="L60" s="342" t="str">
        <f>E61</f>
        <v>ウエストフットコム　U12</v>
      </c>
      <c r="M60" s="343"/>
      <c r="N60" s="343"/>
      <c r="O60" s="343"/>
      <c r="P60" s="344"/>
      <c r="Q60" s="345" t="str">
        <f>E62</f>
        <v>雀宮FC</v>
      </c>
      <c r="R60" s="343"/>
      <c r="S60" s="343"/>
      <c r="T60" s="343"/>
      <c r="U60" s="344"/>
      <c r="V60" s="345" t="str">
        <f>E63</f>
        <v>サウス宇都宮SC</v>
      </c>
      <c r="W60" s="343"/>
      <c r="X60" s="343"/>
      <c r="Y60" s="343"/>
      <c r="Z60" s="346"/>
      <c r="AA60" s="443" t="s">
        <v>212</v>
      </c>
      <c r="AB60" s="457"/>
      <c r="AC60" s="458" t="s">
        <v>213</v>
      </c>
      <c r="AD60" s="457"/>
      <c r="AE60" s="458" t="s">
        <v>214</v>
      </c>
      <c r="AF60" s="444"/>
      <c r="AG60" s="460" t="s">
        <v>215</v>
      </c>
      <c r="AH60" s="461"/>
    </row>
    <row r="61" spans="1:39" ht="22.5" customHeight="1" x14ac:dyDescent="0.4">
      <c r="A61" s="454" t="s">
        <v>340</v>
      </c>
      <c r="B61" s="455"/>
      <c r="C61" s="332">
        <v>4</v>
      </c>
      <c r="D61" s="333"/>
      <c r="E61" s="334" t="str">
        <f>'市長杯 U-12クラス_組み合わせ'!G109</f>
        <v>ウエストフットコム　U12</v>
      </c>
      <c r="F61" s="335"/>
      <c r="G61" s="335"/>
      <c r="H61" s="335"/>
      <c r="I61" s="335"/>
      <c r="J61" s="335"/>
      <c r="K61" s="335"/>
      <c r="L61" s="63"/>
      <c r="M61" s="64"/>
      <c r="N61" s="64"/>
      <c r="O61" s="64"/>
      <c r="P61" s="65"/>
      <c r="Q61" s="369" t="s">
        <v>332</v>
      </c>
      <c r="R61" s="370"/>
      <c r="S61" s="66">
        <f>Q42</f>
        <v>3</v>
      </c>
      <c r="T61" s="67" t="s">
        <v>216</v>
      </c>
      <c r="U61" s="68">
        <f>V42</f>
        <v>0</v>
      </c>
      <c r="V61" s="369" t="s">
        <v>332</v>
      </c>
      <c r="W61" s="370"/>
      <c r="X61" s="66">
        <f>Q50</f>
        <v>6</v>
      </c>
      <c r="Y61" s="67" t="s">
        <v>216</v>
      </c>
      <c r="Z61" s="69">
        <f>V50</f>
        <v>0</v>
      </c>
      <c r="AA61" s="445">
        <v>6</v>
      </c>
      <c r="AB61" s="459"/>
      <c r="AC61" s="369">
        <f>AE61-U61-Z61</f>
        <v>9</v>
      </c>
      <c r="AD61" s="459"/>
      <c r="AE61" s="369">
        <f>S61+X61</f>
        <v>9</v>
      </c>
      <c r="AF61" s="446"/>
      <c r="AG61" s="468">
        <v>1</v>
      </c>
      <c r="AH61" s="469"/>
    </row>
    <row r="62" spans="1:39" ht="22.5" customHeight="1" x14ac:dyDescent="0.4">
      <c r="A62" s="454"/>
      <c r="B62" s="455"/>
      <c r="C62" s="357">
        <v>5</v>
      </c>
      <c r="D62" s="358"/>
      <c r="E62" s="359" t="str">
        <f>'市長杯 U-12クラス_組み合わせ'!G111</f>
        <v>雀宮FC</v>
      </c>
      <c r="F62" s="360"/>
      <c r="G62" s="360"/>
      <c r="H62" s="360"/>
      <c r="I62" s="360"/>
      <c r="J62" s="360"/>
      <c r="K62" s="360"/>
      <c r="L62" s="365" t="s">
        <v>333</v>
      </c>
      <c r="M62" s="366"/>
      <c r="N62" s="70">
        <f>U61</f>
        <v>0</v>
      </c>
      <c r="O62" s="134" t="s">
        <v>216</v>
      </c>
      <c r="P62" s="72">
        <f>S61</f>
        <v>3</v>
      </c>
      <c r="Q62" s="73"/>
      <c r="R62" s="74"/>
      <c r="S62" s="74"/>
      <c r="T62" s="74"/>
      <c r="U62" s="75"/>
      <c r="V62" s="372" t="s">
        <v>332</v>
      </c>
      <c r="W62" s="366"/>
      <c r="X62" s="70">
        <f>Q46</f>
        <v>3</v>
      </c>
      <c r="Y62" s="134" t="s">
        <v>216</v>
      </c>
      <c r="Z62" s="76">
        <f>V46</f>
        <v>0</v>
      </c>
      <c r="AA62" s="365">
        <v>3</v>
      </c>
      <c r="AB62" s="448"/>
      <c r="AC62" s="372">
        <f>AE62-P62-Z62</f>
        <v>0</v>
      </c>
      <c r="AD62" s="448"/>
      <c r="AE62" s="372">
        <f>N62+X62</f>
        <v>3</v>
      </c>
      <c r="AF62" s="447"/>
      <c r="AG62" s="452">
        <v>2</v>
      </c>
      <c r="AH62" s="453"/>
    </row>
    <row r="63" spans="1:39" ht="22.5" customHeight="1" thickBot="1" x14ac:dyDescent="0.45">
      <c r="A63" s="454"/>
      <c r="B63" s="455"/>
      <c r="C63" s="349">
        <v>6</v>
      </c>
      <c r="D63" s="350"/>
      <c r="E63" s="351" t="str">
        <f>'市長杯 U-12クラス_組み合わせ'!G113</f>
        <v>サウス宇都宮SC</v>
      </c>
      <c r="F63" s="352"/>
      <c r="G63" s="352"/>
      <c r="H63" s="352"/>
      <c r="I63" s="352"/>
      <c r="J63" s="352"/>
      <c r="K63" s="352"/>
      <c r="L63" s="367" t="s">
        <v>333</v>
      </c>
      <c r="M63" s="368"/>
      <c r="N63" s="80">
        <f>Z61</f>
        <v>0</v>
      </c>
      <c r="O63" s="81" t="s">
        <v>216</v>
      </c>
      <c r="P63" s="82">
        <f>X61</f>
        <v>6</v>
      </c>
      <c r="Q63" s="371" t="s">
        <v>333</v>
      </c>
      <c r="R63" s="368"/>
      <c r="S63" s="80">
        <f>Z62</f>
        <v>0</v>
      </c>
      <c r="T63" s="81" t="s">
        <v>216</v>
      </c>
      <c r="U63" s="82">
        <f>X62</f>
        <v>3</v>
      </c>
      <c r="V63" s="83"/>
      <c r="W63" s="84"/>
      <c r="X63" s="84"/>
      <c r="Y63" s="84"/>
      <c r="Z63" s="85"/>
      <c r="AA63" s="367">
        <v>0</v>
      </c>
      <c r="AB63" s="449"/>
      <c r="AC63" s="371">
        <f>AE63-P63-U63</f>
        <v>-9</v>
      </c>
      <c r="AD63" s="449"/>
      <c r="AE63" s="371">
        <f>N63+S63</f>
        <v>0</v>
      </c>
      <c r="AF63" s="442"/>
      <c r="AG63" s="450">
        <v>3</v>
      </c>
      <c r="AH63" s="451"/>
    </row>
    <row r="64" spans="1:39" ht="18.75" customHeight="1" x14ac:dyDescent="0.4">
      <c r="C64" s="87"/>
      <c r="D64" s="87"/>
      <c r="E64" s="60"/>
      <c r="F64" s="60"/>
      <c r="G64" s="60"/>
      <c r="H64" s="60"/>
      <c r="I64" s="60"/>
      <c r="J64" s="60"/>
      <c r="K64" s="60"/>
      <c r="L64" s="60"/>
      <c r="M64" s="60"/>
      <c r="N64" s="87"/>
      <c r="O64" s="87"/>
      <c r="P64" s="49"/>
      <c r="Q64" s="87"/>
      <c r="R64" s="49"/>
      <c r="S64" s="87"/>
      <c r="T64" s="87"/>
      <c r="U64" s="49"/>
      <c r="V64" s="87"/>
      <c r="W64" s="49"/>
      <c r="AC64" s="87"/>
      <c r="AD64" s="87"/>
      <c r="AE64" s="87"/>
      <c r="AF64" s="87"/>
      <c r="AG64" s="87"/>
      <c r="AH64" s="87"/>
      <c r="AI64" s="87"/>
      <c r="AJ64" s="87"/>
    </row>
    <row r="65" spans="1:39" ht="18.75" customHeight="1" x14ac:dyDescent="0.4">
      <c r="A65" s="393" t="s">
        <v>225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93"/>
      <c r="AL65" s="393"/>
      <c r="AM65" s="393"/>
    </row>
    <row r="66" spans="1:39" ht="18.75" customHeight="1" x14ac:dyDescent="0.4">
      <c r="A66" s="393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3"/>
    </row>
    <row r="67" spans="1:39" ht="18.75" customHeight="1" x14ac:dyDescent="0.4">
      <c r="B67" s="456" t="s">
        <v>230</v>
      </c>
      <c r="C67" s="456"/>
      <c r="D67" s="456"/>
      <c r="E67" s="456"/>
      <c r="F67" s="471" t="s">
        <v>336</v>
      </c>
      <c r="G67" s="471"/>
      <c r="H67" s="439" t="str">
        <f>AA84</f>
        <v>FCグランディール</v>
      </c>
      <c r="I67" s="440"/>
      <c r="J67" s="440"/>
      <c r="K67" s="440"/>
      <c r="L67" s="440"/>
      <c r="M67" s="440"/>
      <c r="N67" s="440"/>
      <c r="O67" s="440"/>
      <c r="P67" s="440"/>
      <c r="Q67" s="440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50"/>
    </row>
    <row r="68" spans="1:39" ht="18.75" customHeight="1" x14ac:dyDescent="0.4">
      <c r="B68" s="394" t="s">
        <v>202</v>
      </c>
      <c r="C68" s="394"/>
      <c r="D68" s="394"/>
      <c r="E68" s="394"/>
      <c r="F68" s="395" t="str">
        <f>'市長杯 U-12クラス_組み合わせ'!D116</f>
        <v>上　三　川　小</v>
      </c>
      <c r="G68" s="395"/>
      <c r="H68" s="395"/>
      <c r="I68" s="395"/>
      <c r="J68" s="395"/>
      <c r="K68" s="395"/>
      <c r="L68" s="395"/>
      <c r="M68" s="395"/>
      <c r="N68" s="394" t="s">
        <v>203</v>
      </c>
      <c r="O68" s="394"/>
      <c r="P68" s="394"/>
      <c r="Q68" s="394"/>
      <c r="R68" s="395" t="str">
        <f>'市長杯 U-12クラス_組み合わせ'!G129</f>
        <v>上三川SC</v>
      </c>
      <c r="S68" s="395"/>
      <c r="T68" s="395"/>
      <c r="U68" s="395"/>
      <c r="V68" s="395"/>
      <c r="W68" s="395"/>
      <c r="X68" s="395"/>
      <c r="Y68" s="395"/>
      <c r="Z68" s="394" t="s">
        <v>204</v>
      </c>
      <c r="AA68" s="394"/>
      <c r="AB68" s="394"/>
      <c r="AC68" s="394"/>
      <c r="AD68" s="396">
        <v>44381</v>
      </c>
      <c r="AE68" s="397"/>
      <c r="AF68" s="397"/>
      <c r="AG68" s="397"/>
      <c r="AH68" s="397"/>
      <c r="AI68" s="397"/>
      <c r="AJ68" s="397"/>
      <c r="AK68" s="398">
        <f>AD68</f>
        <v>44381</v>
      </c>
      <c r="AL68" s="399"/>
    </row>
    <row r="69" spans="1:39" ht="18.75" customHeight="1" x14ac:dyDescent="0.4">
      <c r="T69" s="47"/>
    </row>
    <row r="70" spans="1:39" ht="18.75" customHeight="1" thickBot="1" x14ac:dyDescent="0.45">
      <c r="A70" s="426" t="s">
        <v>322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</row>
    <row r="71" spans="1:39" ht="18.75" customHeight="1" thickBot="1" x14ac:dyDescent="0.45">
      <c r="A71" s="410"/>
      <c r="B71" s="400"/>
      <c r="C71" s="411" t="s">
        <v>205</v>
      </c>
      <c r="D71" s="411"/>
      <c r="E71" s="411"/>
      <c r="F71" s="400" t="s">
        <v>206</v>
      </c>
      <c r="G71" s="400"/>
      <c r="H71" s="400"/>
      <c r="I71" s="411" t="s">
        <v>207</v>
      </c>
      <c r="J71" s="411"/>
      <c r="K71" s="411"/>
      <c r="L71" s="411"/>
      <c r="M71" s="411"/>
      <c r="N71" s="411"/>
      <c r="O71" s="411"/>
      <c r="P71" s="411"/>
      <c r="Q71" s="411" t="s">
        <v>208</v>
      </c>
      <c r="R71" s="411"/>
      <c r="S71" s="411"/>
      <c r="T71" s="411"/>
      <c r="U71" s="411"/>
      <c r="V71" s="411"/>
      <c r="W71" s="411"/>
      <c r="X71" s="411" t="s">
        <v>207</v>
      </c>
      <c r="Y71" s="411"/>
      <c r="Z71" s="411"/>
      <c r="AA71" s="411"/>
      <c r="AB71" s="411"/>
      <c r="AC71" s="411"/>
      <c r="AD71" s="411"/>
      <c r="AE71" s="411"/>
      <c r="AF71" s="400" t="s">
        <v>206</v>
      </c>
      <c r="AG71" s="400"/>
      <c r="AH71" s="400"/>
      <c r="AI71" s="400" t="s">
        <v>209</v>
      </c>
      <c r="AJ71" s="400"/>
      <c r="AK71" s="400"/>
      <c r="AL71" s="400"/>
      <c r="AM71" s="401"/>
    </row>
    <row r="72" spans="1:39" ht="18.75" customHeight="1" x14ac:dyDescent="0.4">
      <c r="A72" s="402">
        <v>1</v>
      </c>
      <c r="B72" s="403"/>
      <c r="C72" s="404">
        <v>0.35416666666666669</v>
      </c>
      <c r="D72" s="404"/>
      <c r="E72" s="404"/>
      <c r="F72" s="405"/>
      <c r="G72" s="405"/>
      <c r="H72" s="405"/>
      <c r="I72" s="406" t="str">
        <f>E88</f>
        <v>国本JSC</v>
      </c>
      <c r="J72" s="407"/>
      <c r="K72" s="407"/>
      <c r="L72" s="407"/>
      <c r="M72" s="407"/>
      <c r="N72" s="407"/>
      <c r="O72" s="407"/>
      <c r="P72" s="407"/>
      <c r="Q72" s="408">
        <f>IF(OR(S72="",S73=""),"",S72+S73)</f>
        <v>0</v>
      </c>
      <c r="R72" s="409"/>
      <c r="S72" s="52">
        <v>0</v>
      </c>
      <c r="T72" s="53" t="s">
        <v>210</v>
      </c>
      <c r="U72" s="52">
        <v>0</v>
      </c>
      <c r="V72" s="408">
        <f>IF(OR(U72="",U73=""),"",U72+U73)</f>
        <v>0</v>
      </c>
      <c r="W72" s="408"/>
      <c r="X72" s="406" t="str">
        <f>E89</f>
        <v>栃木SC U-11</v>
      </c>
      <c r="Y72" s="407"/>
      <c r="Z72" s="407"/>
      <c r="AA72" s="407"/>
      <c r="AB72" s="407"/>
      <c r="AC72" s="407"/>
      <c r="AD72" s="407"/>
      <c r="AE72" s="407"/>
      <c r="AF72" s="405"/>
      <c r="AG72" s="405"/>
      <c r="AH72" s="405"/>
      <c r="AI72" s="408" t="s">
        <v>289</v>
      </c>
      <c r="AJ72" s="408"/>
      <c r="AK72" s="408"/>
      <c r="AL72" s="408"/>
      <c r="AM72" s="412"/>
    </row>
    <row r="73" spans="1:39" ht="18.75" customHeight="1" x14ac:dyDescent="0.4">
      <c r="A73" s="375"/>
      <c r="B73" s="376"/>
      <c r="C73" s="377"/>
      <c r="D73" s="377"/>
      <c r="E73" s="377"/>
      <c r="F73" s="378"/>
      <c r="G73" s="378"/>
      <c r="H73" s="378"/>
      <c r="I73" s="381"/>
      <c r="J73" s="381"/>
      <c r="K73" s="381"/>
      <c r="L73" s="381"/>
      <c r="M73" s="381"/>
      <c r="N73" s="381"/>
      <c r="O73" s="381"/>
      <c r="P73" s="381"/>
      <c r="Q73" s="383"/>
      <c r="R73" s="383"/>
      <c r="S73" s="54">
        <v>0</v>
      </c>
      <c r="T73" s="55" t="s">
        <v>210</v>
      </c>
      <c r="U73" s="54">
        <v>0</v>
      </c>
      <c r="V73" s="382"/>
      <c r="W73" s="382"/>
      <c r="X73" s="381"/>
      <c r="Y73" s="381"/>
      <c r="Z73" s="381"/>
      <c r="AA73" s="381"/>
      <c r="AB73" s="381"/>
      <c r="AC73" s="381"/>
      <c r="AD73" s="381"/>
      <c r="AE73" s="381"/>
      <c r="AF73" s="378"/>
      <c r="AG73" s="378"/>
      <c r="AH73" s="378"/>
      <c r="AI73" s="382"/>
      <c r="AJ73" s="382"/>
      <c r="AK73" s="382"/>
      <c r="AL73" s="382"/>
      <c r="AM73" s="384"/>
    </row>
    <row r="74" spans="1:39" ht="18.75" customHeight="1" x14ac:dyDescent="0.4">
      <c r="A74" s="373">
        <v>2</v>
      </c>
      <c r="B74" s="374"/>
      <c r="C74" s="377">
        <f>C72+"0:40"</f>
        <v>0.38194444444444448</v>
      </c>
      <c r="D74" s="377">
        <v>0.4375</v>
      </c>
      <c r="E74" s="377"/>
      <c r="F74" s="378"/>
      <c r="G74" s="378"/>
      <c r="H74" s="378"/>
      <c r="I74" s="379" t="str">
        <f>E93</f>
        <v>FCグランディール</v>
      </c>
      <c r="J74" s="380"/>
      <c r="K74" s="380"/>
      <c r="L74" s="380"/>
      <c r="M74" s="380"/>
      <c r="N74" s="380"/>
      <c r="O74" s="380"/>
      <c r="P74" s="380"/>
      <c r="Q74" s="382">
        <f t="shared" ref="Q74" si="32">IF(OR(S74="",S75=""),"",S74+S75)</f>
        <v>2</v>
      </c>
      <c r="R74" s="383"/>
      <c r="S74" s="56">
        <v>1</v>
      </c>
      <c r="T74" s="57" t="s">
        <v>210</v>
      </c>
      <c r="U74" s="56">
        <v>0</v>
      </c>
      <c r="V74" s="382">
        <f t="shared" ref="V74" si="33">IF(OR(U74="",U75=""),"",U74+U75)</f>
        <v>0</v>
      </c>
      <c r="W74" s="382"/>
      <c r="X74" s="379" t="str">
        <f>E94</f>
        <v>FCみらい</v>
      </c>
      <c r="Y74" s="380"/>
      <c r="Z74" s="380"/>
      <c r="AA74" s="380"/>
      <c r="AB74" s="380"/>
      <c r="AC74" s="380"/>
      <c r="AD74" s="380"/>
      <c r="AE74" s="380"/>
      <c r="AF74" s="378"/>
      <c r="AG74" s="378"/>
      <c r="AH74" s="378"/>
      <c r="AI74" s="382" t="s">
        <v>290</v>
      </c>
      <c r="AJ74" s="382"/>
      <c r="AK74" s="382"/>
      <c r="AL74" s="382"/>
      <c r="AM74" s="384"/>
    </row>
    <row r="75" spans="1:39" ht="18.75" customHeight="1" x14ac:dyDescent="0.4">
      <c r="A75" s="375"/>
      <c r="B75" s="376"/>
      <c r="C75" s="377"/>
      <c r="D75" s="377"/>
      <c r="E75" s="377"/>
      <c r="F75" s="378"/>
      <c r="G75" s="378"/>
      <c r="H75" s="378"/>
      <c r="I75" s="381"/>
      <c r="J75" s="381"/>
      <c r="K75" s="381"/>
      <c r="L75" s="381"/>
      <c r="M75" s="381"/>
      <c r="N75" s="381"/>
      <c r="O75" s="381"/>
      <c r="P75" s="381"/>
      <c r="Q75" s="383"/>
      <c r="R75" s="383"/>
      <c r="S75" s="54">
        <v>1</v>
      </c>
      <c r="T75" s="55" t="s">
        <v>210</v>
      </c>
      <c r="U75" s="54">
        <v>0</v>
      </c>
      <c r="V75" s="382"/>
      <c r="W75" s="382"/>
      <c r="X75" s="381"/>
      <c r="Y75" s="381"/>
      <c r="Z75" s="381"/>
      <c r="AA75" s="381"/>
      <c r="AB75" s="381"/>
      <c r="AC75" s="381"/>
      <c r="AD75" s="381"/>
      <c r="AE75" s="381"/>
      <c r="AF75" s="378"/>
      <c r="AG75" s="378"/>
      <c r="AH75" s="378"/>
      <c r="AI75" s="382"/>
      <c r="AJ75" s="382"/>
      <c r="AK75" s="382"/>
      <c r="AL75" s="382"/>
      <c r="AM75" s="384"/>
    </row>
    <row r="76" spans="1:39" ht="18.75" customHeight="1" x14ac:dyDescent="0.4">
      <c r="A76" s="373">
        <v>3</v>
      </c>
      <c r="B76" s="374"/>
      <c r="C76" s="377">
        <f t="shared" ref="C76" si="34">C74+"0:40"</f>
        <v>0.40972222222222227</v>
      </c>
      <c r="D76" s="377">
        <v>0.47916666666666702</v>
      </c>
      <c r="E76" s="377"/>
      <c r="F76" s="378"/>
      <c r="G76" s="378"/>
      <c r="H76" s="378"/>
      <c r="I76" s="379" t="str">
        <f>E89</f>
        <v>栃木SC U-11</v>
      </c>
      <c r="J76" s="380"/>
      <c r="K76" s="380"/>
      <c r="L76" s="380"/>
      <c r="M76" s="380"/>
      <c r="N76" s="380"/>
      <c r="O76" s="380"/>
      <c r="P76" s="380"/>
      <c r="Q76" s="382">
        <f t="shared" ref="Q76" si="35">IF(OR(S76="",S77=""),"",S76+S77)</f>
        <v>2</v>
      </c>
      <c r="R76" s="383"/>
      <c r="S76" s="56">
        <v>2</v>
      </c>
      <c r="T76" s="57" t="s">
        <v>210</v>
      </c>
      <c r="U76" s="56">
        <v>0</v>
      </c>
      <c r="V76" s="382">
        <f t="shared" ref="V76" si="36">IF(OR(U76="",U77=""),"",U76+U77)</f>
        <v>0</v>
      </c>
      <c r="W76" s="382"/>
      <c r="X76" s="379" t="str">
        <f>E90</f>
        <v>陽東SSS</v>
      </c>
      <c r="Y76" s="380"/>
      <c r="Z76" s="380"/>
      <c r="AA76" s="380"/>
      <c r="AB76" s="380"/>
      <c r="AC76" s="380"/>
      <c r="AD76" s="380"/>
      <c r="AE76" s="380"/>
      <c r="AF76" s="378"/>
      <c r="AG76" s="378"/>
      <c r="AH76" s="378"/>
      <c r="AI76" s="382" t="s">
        <v>291</v>
      </c>
      <c r="AJ76" s="382"/>
      <c r="AK76" s="382"/>
      <c r="AL76" s="382"/>
      <c r="AM76" s="384"/>
    </row>
    <row r="77" spans="1:39" ht="18.75" customHeight="1" x14ac:dyDescent="0.4">
      <c r="A77" s="375"/>
      <c r="B77" s="376"/>
      <c r="C77" s="377"/>
      <c r="D77" s="377"/>
      <c r="E77" s="377"/>
      <c r="F77" s="378"/>
      <c r="G77" s="378"/>
      <c r="H77" s="378"/>
      <c r="I77" s="381"/>
      <c r="J77" s="381"/>
      <c r="K77" s="381"/>
      <c r="L77" s="381"/>
      <c r="M77" s="381"/>
      <c r="N77" s="381"/>
      <c r="O77" s="381"/>
      <c r="P77" s="381"/>
      <c r="Q77" s="383"/>
      <c r="R77" s="383"/>
      <c r="S77" s="54">
        <v>0</v>
      </c>
      <c r="T77" s="55" t="s">
        <v>210</v>
      </c>
      <c r="U77" s="54">
        <v>0</v>
      </c>
      <c r="V77" s="382"/>
      <c r="W77" s="382"/>
      <c r="X77" s="381"/>
      <c r="Y77" s="381"/>
      <c r="Z77" s="381"/>
      <c r="AA77" s="381"/>
      <c r="AB77" s="381"/>
      <c r="AC77" s="381"/>
      <c r="AD77" s="381"/>
      <c r="AE77" s="381"/>
      <c r="AF77" s="378"/>
      <c r="AG77" s="378"/>
      <c r="AH77" s="378"/>
      <c r="AI77" s="382"/>
      <c r="AJ77" s="382"/>
      <c r="AK77" s="382"/>
      <c r="AL77" s="382"/>
      <c r="AM77" s="384"/>
    </row>
    <row r="78" spans="1:39" ht="18.75" customHeight="1" x14ac:dyDescent="0.4">
      <c r="A78" s="373">
        <v>4</v>
      </c>
      <c r="B78" s="374"/>
      <c r="C78" s="377">
        <f t="shared" ref="C78" si="37">C76+"0:40"</f>
        <v>0.43750000000000006</v>
      </c>
      <c r="D78" s="377">
        <v>0.52083333333333304</v>
      </c>
      <c r="E78" s="377"/>
      <c r="F78" s="378"/>
      <c r="G78" s="378"/>
      <c r="H78" s="378"/>
      <c r="I78" s="379" t="str">
        <f>E94</f>
        <v>FCみらい</v>
      </c>
      <c r="J78" s="380"/>
      <c r="K78" s="380"/>
      <c r="L78" s="380"/>
      <c r="M78" s="380"/>
      <c r="N78" s="380"/>
      <c r="O78" s="380"/>
      <c r="P78" s="380"/>
      <c r="Q78" s="382">
        <f t="shared" ref="Q78" si="38">IF(OR(S78="",S79=""),"",S78+S79)</f>
        <v>0</v>
      </c>
      <c r="R78" s="383"/>
      <c r="S78" s="56">
        <v>0</v>
      </c>
      <c r="T78" s="57" t="s">
        <v>210</v>
      </c>
      <c r="U78" s="56">
        <v>0</v>
      </c>
      <c r="V78" s="382">
        <f t="shared" ref="V78" si="39">IF(OR(U78="",U79=""),"",U78+U79)</f>
        <v>0</v>
      </c>
      <c r="W78" s="382"/>
      <c r="X78" s="379" t="str">
        <f>E95</f>
        <v>上三川SC</v>
      </c>
      <c r="Y78" s="380"/>
      <c r="Z78" s="380"/>
      <c r="AA78" s="380"/>
      <c r="AB78" s="380"/>
      <c r="AC78" s="380"/>
      <c r="AD78" s="380"/>
      <c r="AE78" s="380"/>
      <c r="AF78" s="378"/>
      <c r="AG78" s="378"/>
      <c r="AH78" s="378"/>
      <c r="AI78" s="382" t="s">
        <v>292</v>
      </c>
      <c r="AJ78" s="382"/>
      <c r="AK78" s="382"/>
      <c r="AL78" s="382"/>
      <c r="AM78" s="384"/>
    </row>
    <row r="79" spans="1:39" ht="18.75" customHeight="1" x14ac:dyDescent="0.4">
      <c r="A79" s="375"/>
      <c r="B79" s="376"/>
      <c r="C79" s="377"/>
      <c r="D79" s="377"/>
      <c r="E79" s="377"/>
      <c r="F79" s="378"/>
      <c r="G79" s="378"/>
      <c r="H79" s="378"/>
      <c r="I79" s="381"/>
      <c r="J79" s="381"/>
      <c r="K79" s="381"/>
      <c r="L79" s="381"/>
      <c r="M79" s="381"/>
      <c r="N79" s="381"/>
      <c r="O79" s="381"/>
      <c r="P79" s="381"/>
      <c r="Q79" s="383"/>
      <c r="R79" s="383"/>
      <c r="S79" s="54">
        <v>0</v>
      </c>
      <c r="T79" s="55" t="s">
        <v>210</v>
      </c>
      <c r="U79" s="54">
        <v>0</v>
      </c>
      <c r="V79" s="382"/>
      <c r="W79" s="382"/>
      <c r="X79" s="381"/>
      <c r="Y79" s="381"/>
      <c r="Z79" s="381"/>
      <c r="AA79" s="381"/>
      <c r="AB79" s="381"/>
      <c r="AC79" s="381"/>
      <c r="AD79" s="381"/>
      <c r="AE79" s="381"/>
      <c r="AF79" s="378"/>
      <c r="AG79" s="378"/>
      <c r="AH79" s="378"/>
      <c r="AI79" s="382"/>
      <c r="AJ79" s="382"/>
      <c r="AK79" s="382"/>
      <c r="AL79" s="382"/>
      <c r="AM79" s="384"/>
    </row>
    <row r="80" spans="1:39" ht="18.75" customHeight="1" x14ac:dyDescent="0.4">
      <c r="A80" s="373">
        <v>5</v>
      </c>
      <c r="B80" s="374"/>
      <c r="C80" s="377">
        <f t="shared" ref="C80" si="40">C78+"0:40"</f>
        <v>0.46527777777777785</v>
      </c>
      <c r="D80" s="377">
        <v>0.5625</v>
      </c>
      <c r="E80" s="377"/>
      <c r="F80" s="378"/>
      <c r="G80" s="378"/>
      <c r="H80" s="378"/>
      <c r="I80" s="379" t="str">
        <f>E88</f>
        <v>国本JSC</v>
      </c>
      <c r="J80" s="380"/>
      <c r="K80" s="380"/>
      <c r="L80" s="380"/>
      <c r="M80" s="380"/>
      <c r="N80" s="380"/>
      <c r="O80" s="380"/>
      <c r="P80" s="380"/>
      <c r="Q80" s="382">
        <f t="shared" ref="Q80" si="41">IF(OR(S80="",S81=""),"",S80+S81)</f>
        <v>5</v>
      </c>
      <c r="R80" s="383"/>
      <c r="S80" s="56">
        <v>3</v>
      </c>
      <c r="T80" s="57" t="s">
        <v>210</v>
      </c>
      <c r="U80" s="56">
        <v>0</v>
      </c>
      <c r="V80" s="382">
        <f t="shared" ref="V80" si="42">IF(OR(U80="",U81=""),"",U80+U81)</f>
        <v>0</v>
      </c>
      <c r="W80" s="382"/>
      <c r="X80" s="379" t="str">
        <f>E90</f>
        <v>陽東SSS</v>
      </c>
      <c r="Y80" s="380"/>
      <c r="Z80" s="380"/>
      <c r="AA80" s="380"/>
      <c r="AB80" s="380"/>
      <c r="AC80" s="380"/>
      <c r="AD80" s="380"/>
      <c r="AE80" s="380"/>
      <c r="AF80" s="378"/>
      <c r="AG80" s="378"/>
      <c r="AH80" s="378"/>
      <c r="AI80" s="382" t="s">
        <v>293</v>
      </c>
      <c r="AJ80" s="382"/>
      <c r="AK80" s="382"/>
      <c r="AL80" s="382"/>
      <c r="AM80" s="384"/>
    </row>
    <row r="81" spans="1:39" ht="18.75" customHeight="1" x14ac:dyDescent="0.4">
      <c r="A81" s="375"/>
      <c r="B81" s="376"/>
      <c r="C81" s="377"/>
      <c r="D81" s="377"/>
      <c r="E81" s="377"/>
      <c r="F81" s="378"/>
      <c r="G81" s="378"/>
      <c r="H81" s="378"/>
      <c r="I81" s="381"/>
      <c r="J81" s="381"/>
      <c r="K81" s="381"/>
      <c r="L81" s="381"/>
      <c r="M81" s="381"/>
      <c r="N81" s="381"/>
      <c r="O81" s="381"/>
      <c r="P81" s="381"/>
      <c r="Q81" s="383"/>
      <c r="R81" s="383"/>
      <c r="S81" s="54">
        <v>2</v>
      </c>
      <c r="T81" s="55" t="s">
        <v>210</v>
      </c>
      <c r="U81" s="54">
        <v>0</v>
      </c>
      <c r="V81" s="382"/>
      <c r="W81" s="382"/>
      <c r="X81" s="381"/>
      <c r="Y81" s="381"/>
      <c r="Z81" s="381"/>
      <c r="AA81" s="381"/>
      <c r="AB81" s="381"/>
      <c r="AC81" s="381"/>
      <c r="AD81" s="381"/>
      <c r="AE81" s="381"/>
      <c r="AF81" s="378"/>
      <c r="AG81" s="378"/>
      <c r="AH81" s="378"/>
      <c r="AI81" s="382"/>
      <c r="AJ81" s="382"/>
      <c r="AK81" s="382"/>
      <c r="AL81" s="382"/>
      <c r="AM81" s="384"/>
    </row>
    <row r="82" spans="1:39" ht="18.75" customHeight="1" x14ac:dyDescent="0.4">
      <c r="A82" s="373">
        <v>6</v>
      </c>
      <c r="B82" s="374"/>
      <c r="C82" s="377">
        <f t="shared" ref="C82" si="43">C80+"0:40"</f>
        <v>0.49305555555555564</v>
      </c>
      <c r="D82" s="377">
        <v>0.60416666666666696</v>
      </c>
      <c r="E82" s="377"/>
      <c r="F82" s="378"/>
      <c r="G82" s="378"/>
      <c r="H82" s="378"/>
      <c r="I82" s="379" t="str">
        <f>E93</f>
        <v>FCグランディール</v>
      </c>
      <c r="J82" s="380"/>
      <c r="K82" s="380"/>
      <c r="L82" s="380"/>
      <c r="M82" s="380"/>
      <c r="N82" s="380"/>
      <c r="O82" s="380"/>
      <c r="P82" s="380"/>
      <c r="Q82" s="382">
        <f t="shared" ref="Q82" si="44">IF(OR(S82="",S83=""),"",S82+S83)</f>
        <v>2</v>
      </c>
      <c r="R82" s="383"/>
      <c r="S82" s="56">
        <v>2</v>
      </c>
      <c r="T82" s="57" t="s">
        <v>210</v>
      </c>
      <c r="U82" s="56">
        <v>0</v>
      </c>
      <c r="V82" s="382">
        <f t="shared" ref="V82" si="45">IF(OR(U82="",U83=""),"",U82+U83)</f>
        <v>0</v>
      </c>
      <c r="W82" s="382"/>
      <c r="X82" s="379" t="str">
        <f>E95</f>
        <v>上三川SC</v>
      </c>
      <c r="Y82" s="380"/>
      <c r="Z82" s="380"/>
      <c r="AA82" s="380"/>
      <c r="AB82" s="380"/>
      <c r="AC82" s="380"/>
      <c r="AD82" s="380"/>
      <c r="AE82" s="380"/>
      <c r="AF82" s="378"/>
      <c r="AG82" s="378"/>
      <c r="AH82" s="378"/>
      <c r="AI82" s="382" t="s">
        <v>294</v>
      </c>
      <c r="AJ82" s="382"/>
      <c r="AK82" s="382"/>
      <c r="AL82" s="382"/>
      <c r="AM82" s="384"/>
    </row>
    <row r="83" spans="1:39" ht="18.75" customHeight="1" x14ac:dyDescent="0.4">
      <c r="A83" s="375"/>
      <c r="B83" s="376"/>
      <c r="C83" s="377"/>
      <c r="D83" s="377"/>
      <c r="E83" s="377"/>
      <c r="F83" s="378"/>
      <c r="G83" s="378"/>
      <c r="H83" s="378"/>
      <c r="I83" s="381"/>
      <c r="J83" s="381"/>
      <c r="K83" s="381"/>
      <c r="L83" s="381"/>
      <c r="M83" s="381"/>
      <c r="N83" s="381"/>
      <c r="O83" s="381"/>
      <c r="P83" s="381"/>
      <c r="Q83" s="383"/>
      <c r="R83" s="383"/>
      <c r="S83" s="54">
        <v>0</v>
      </c>
      <c r="T83" s="55" t="s">
        <v>210</v>
      </c>
      <c r="U83" s="54">
        <v>0</v>
      </c>
      <c r="V83" s="382"/>
      <c r="W83" s="382"/>
      <c r="X83" s="381"/>
      <c r="Y83" s="381"/>
      <c r="Z83" s="381"/>
      <c r="AA83" s="381"/>
      <c r="AB83" s="381"/>
      <c r="AC83" s="381"/>
      <c r="AD83" s="381"/>
      <c r="AE83" s="381"/>
      <c r="AF83" s="378"/>
      <c r="AG83" s="378"/>
      <c r="AH83" s="378"/>
      <c r="AI83" s="382"/>
      <c r="AJ83" s="382"/>
      <c r="AK83" s="382"/>
      <c r="AL83" s="382"/>
      <c r="AM83" s="384"/>
    </row>
    <row r="84" spans="1:39" ht="18.75" customHeight="1" x14ac:dyDescent="0.4">
      <c r="A84" s="418">
        <v>7</v>
      </c>
      <c r="B84" s="419"/>
      <c r="C84" s="470">
        <f>C82+"0:50"</f>
        <v>0.5277777777777779</v>
      </c>
      <c r="D84" s="470">
        <v>0.60416666666666696</v>
      </c>
      <c r="E84" s="470"/>
      <c r="F84" s="420"/>
      <c r="G84" s="420"/>
      <c r="H84" s="420"/>
      <c r="I84" s="432" t="s">
        <v>349</v>
      </c>
      <c r="J84" s="433"/>
      <c r="K84" s="434"/>
      <c r="L84" s="432" t="str">
        <f>E88</f>
        <v>国本JSC</v>
      </c>
      <c r="M84" s="433"/>
      <c r="N84" s="433"/>
      <c r="O84" s="433"/>
      <c r="P84" s="434"/>
      <c r="Q84" s="423">
        <f t="shared" ref="Q84" si="46">IF(OR(S84="",S85=""),"",S84+S85)</f>
        <v>0</v>
      </c>
      <c r="R84" s="424"/>
      <c r="S84" s="61">
        <v>0</v>
      </c>
      <c r="T84" s="62" t="s">
        <v>210</v>
      </c>
      <c r="U84" s="61">
        <v>3</v>
      </c>
      <c r="V84" s="423">
        <f t="shared" ref="V84" si="47">IF(OR(U84="",U85=""),"",U84+U85)</f>
        <v>4</v>
      </c>
      <c r="W84" s="423"/>
      <c r="X84" s="432" t="s">
        <v>350</v>
      </c>
      <c r="Y84" s="433"/>
      <c r="Z84" s="434"/>
      <c r="AA84" s="432" t="str">
        <f>E93</f>
        <v>FCグランディール</v>
      </c>
      <c r="AB84" s="433"/>
      <c r="AC84" s="433"/>
      <c r="AD84" s="433"/>
      <c r="AE84" s="434"/>
      <c r="AF84" s="420"/>
      <c r="AG84" s="420"/>
      <c r="AH84" s="420"/>
      <c r="AI84" s="423" t="s">
        <v>281</v>
      </c>
      <c r="AJ84" s="423"/>
      <c r="AK84" s="423"/>
      <c r="AL84" s="423"/>
      <c r="AM84" s="425"/>
    </row>
    <row r="85" spans="1:39" ht="18.75" customHeight="1" thickBot="1" x14ac:dyDescent="0.45">
      <c r="A85" s="385"/>
      <c r="B85" s="386"/>
      <c r="C85" s="387"/>
      <c r="D85" s="387"/>
      <c r="E85" s="387"/>
      <c r="F85" s="388"/>
      <c r="G85" s="388"/>
      <c r="H85" s="388"/>
      <c r="I85" s="435"/>
      <c r="J85" s="436"/>
      <c r="K85" s="437"/>
      <c r="L85" s="435"/>
      <c r="M85" s="436"/>
      <c r="N85" s="436"/>
      <c r="O85" s="436"/>
      <c r="P85" s="437"/>
      <c r="Q85" s="390"/>
      <c r="R85" s="390"/>
      <c r="S85" s="58">
        <v>0</v>
      </c>
      <c r="T85" s="59" t="s">
        <v>210</v>
      </c>
      <c r="U85" s="58">
        <v>1</v>
      </c>
      <c r="V85" s="391"/>
      <c r="W85" s="391"/>
      <c r="X85" s="435"/>
      <c r="Y85" s="436"/>
      <c r="Z85" s="437"/>
      <c r="AA85" s="435"/>
      <c r="AB85" s="436"/>
      <c r="AC85" s="436"/>
      <c r="AD85" s="436"/>
      <c r="AE85" s="437"/>
      <c r="AF85" s="388"/>
      <c r="AG85" s="388"/>
      <c r="AH85" s="388"/>
      <c r="AI85" s="391"/>
      <c r="AJ85" s="391"/>
      <c r="AK85" s="391"/>
      <c r="AL85" s="391"/>
      <c r="AM85" s="392"/>
    </row>
    <row r="86" spans="1:39" ht="18.75" customHeight="1" thickBot="1" x14ac:dyDescent="0.45"/>
    <row r="87" spans="1:39" ht="22.5" customHeight="1" thickBot="1" x14ac:dyDescent="0.45">
      <c r="A87" s="153"/>
      <c r="B87" s="153"/>
      <c r="C87" s="340" t="s">
        <v>218</v>
      </c>
      <c r="D87" s="341"/>
      <c r="E87" s="341"/>
      <c r="F87" s="341"/>
      <c r="G87" s="341"/>
      <c r="H87" s="341"/>
      <c r="I87" s="341"/>
      <c r="J87" s="341"/>
      <c r="K87" s="341"/>
      <c r="L87" s="342" t="str">
        <f>E88</f>
        <v>国本JSC</v>
      </c>
      <c r="M87" s="343"/>
      <c r="N87" s="343"/>
      <c r="O87" s="343"/>
      <c r="P87" s="344"/>
      <c r="Q87" s="345" t="str">
        <f>E89</f>
        <v>栃木SC U-11</v>
      </c>
      <c r="R87" s="343"/>
      <c r="S87" s="343"/>
      <c r="T87" s="343"/>
      <c r="U87" s="344"/>
      <c r="V87" s="345" t="str">
        <f>E90</f>
        <v>陽東SSS</v>
      </c>
      <c r="W87" s="343"/>
      <c r="X87" s="343"/>
      <c r="Y87" s="343"/>
      <c r="Z87" s="346"/>
      <c r="AA87" s="443" t="s">
        <v>212</v>
      </c>
      <c r="AB87" s="457"/>
      <c r="AC87" s="458" t="s">
        <v>213</v>
      </c>
      <c r="AD87" s="457"/>
      <c r="AE87" s="458" t="s">
        <v>214</v>
      </c>
      <c r="AF87" s="444"/>
      <c r="AG87" s="460" t="s">
        <v>215</v>
      </c>
      <c r="AH87" s="461"/>
    </row>
    <row r="88" spans="1:39" ht="22.5" customHeight="1" x14ac:dyDescent="0.4">
      <c r="A88" s="454" t="s">
        <v>343</v>
      </c>
      <c r="B88" s="455"/>
      <c r="C88" s="332">
        <v>1</v>
      </c>
      <c r="D88" s="333"/>
      <c r="E88" s="334" t="str">
        <f>'市長杯 U-12クラス_組み合わせ'!G119</f>
        <v>国本JSC</v>
      </c>
      <c r="F88" s="335"/>
      <c r="G88" s="335"/>
      <c r="H88" s="335"/>
      <c r="I88" s="335"/>
      <c r="J88" s="335"/>
      <c r="K88" s="335"/>
      <c r="L88" s="63"/>
      <c r="M88" s="64"/>
      <c r="N88" s="64"/>
      <c r="O88" s="64"/>
      <c r="P88" s="65"/>
      <c r="Q88" s="369" t="s">
        <v>341</v>
      </c>
      <c r="R88" s="370"/>
      <c r="S88" s="66">
        <f>Q72</f>
        <v>0</v>
      </c>
      <c r="T88" s="67" t="s">
        <v>216</v>
      </c>
      <c r="U88" s="68">
        <f>V72</f>
        <v>0</v>
      </c>
      <c r="V88" s="369" t="s">
        <v>332</v>
      </c>
      <c r="W88" s="370"/>
      <c r="X88" s="66">
        <f>Q80</f>
        <v>5</v>
      </c>
      <c r="Y88" s="67" t="s">
        <v>216</v>
      </c>
      <c r="Z88" s="69">
        <f>V80</f>
        <v>0</v>
      </c>
      <c r="AA88" s="445">
        <v>4</v>
      </c>
      <c r="AB88" s="459"/>
      <c r="AC88" s="369">
        <f>AE88-U88-Z88</f>
        <v>5</v>
      </c>
      <c r="AD88" s="459"/>
      <c r="AE88" s="369">
        <f>S88+X88</f>
        <v>5</v>
      </c>
      <c r="AF88" s="446"/>
      <c r="AG88" s="468">
        <v>1</v>
      </c>
      <c r="AH88" s="469"/>
    </row>
    <row r="89" spans="1:39" ht="22.5" customHeight="1" x14ac:dyDescent="0.4">
      <c r="A89" s="454"/>
      <c r="B89" s="455"/>
      <c r="C89" s="357">
        <v>2</v>
      </c>
      <c r="D89" s="358"/>
      <c r="E89" s="359" t="str">
        <f>'市長杯 U-12クラス_組み合わせ'!G121</f>
        <v>栃木SC U-11</v>
      </c>
      <c r="F89" s="360"/>
      <c r="G89" s="360"/>
      <c r="H89" s="360"/>
      <c r="I89" s="360"/>
      <c r="J89" s="360"/>
      <c r="K89" s="360"/>
      <c r="L89" s="365" t="s">
        <v>341</v>
      </c>
      <c r="M89" s="366"/>
      <c r="N89" s="70">
        <f>U88</f>
        <v>0</v>
      </c>
      <c r="O89" s="134" t="s">
        <v>216</v>
      </c>
      <c r="P89" s="72">
        <f>S88</f>
        <v>0</v>
      </c>
      <c r="Q89" s="73"/>
      <c r="R89" s="74"/>
      <c r="S89" s="74"/>
      <c r="T89" s="74"/>
      <c r="U89" s="75"/>
      <c r="V89" s="372" t="s">
        <v>332</v>
      </c>
      <c r="W89" s="366"/>
      <c r="X89" s="70">
        <f>Q76</f>
        <v>2</v>
      </c>
      <c r="Y89" s="134" t="s">
        <v>216</v>
      </c>
      <c r="Z89" s="76">
        <f>V76</f>
        <v>0</v>
      </c>
      <c r="AA89" s="365">
        <v>4</v>
      </c>
      <c r="AB89" s="448"/>
      <c r="AC89" s="372">
        <f>AE89-P89-Z89</f>
        <v>2</v>
      </c>
      <c r="AD89" s="448"/>
      <c r="AE89" s="372">
        <f>N89+X89</f>
        <v>2</v>
      </c>
      <c r="AF89" s="447"/>
      <c r="AG89" s="452">
        <v>2</v>
      </c>
      <c r="AH89" s="453"/>
    </row>
    <row r="90" spans="1:39" ht="22.5" customHeight="1" thickBot="1" x14ac:dyDescent="0.45">
      <c r="A90" s="454"/>
      <c r="B90" s="455"/>
      <c r="C90" s="349">
        <v>3</v>
      </c>
      <c r="D90" s="350"/>
      <c r="E90" s="351" t="str">
        <f>'市長杯 U-12クラス_組み合わせ'!G123</f>
        <v>陽東SSS</v>
      </c>
      <c r="F90" s="352"/>
      <c r="G90" s="352"/>
      <c r="H90" s="352"/>
      <c r="I90" s="352"/>
      <c r="J90" s="352"/>
      <c r="K90" s="352"/>
      <c r="L90" s="367" t="s">
        <v>333</v>
      </c>
      <c r="M90" s="368"/>
      <c r="N90" s="80">
        <f>Z88</f>
        <v>0</v>
      </c>
      <c r="O90" s="81" t="s">
        <v>216</v>
      </c>
      <c r="P90" s="82">
        <f>X88</f>
        <v>5</v>
      </c>
      <c r="Q90" s="371" t="s">
        <v>333</v>
      </c>
      <c r="R90" s="368"/>
      <c r="S90" s="80">
        <f>Z89</f>
        <v>0</v>
      </c>
      <c r="T90" s="81" t="s">
        <v>216</v>
      </c>
      <c r="U90" s="82">
        <f>X89</f>
        <v>2</v>
      </c>
      <c r="V90" s="83"/>
      <c r="W90" s="84"/>
      <c r="X90" s="84"/>
      <c r="Y90" s="84"/>
      <c r="Z90" s="85"/>
      <c r="AA90" s="367">
        <v>0</v>
      </c>
      <c r="AB90" s="449"/>
      <c r="AC90" s="371">
        <f>AE90-P90-U90</f>
        <v>-7</v>
      </c>
      <c r="AD90" s="449"/>
      <c r="AE90" s="371">
        <f>N90+S90</f>
        <v>0</v>
      </c>
      <c r="AF90" s="442"/>
      <c r="AG90" s="450">
        <v>3</v>
      </c>
      <c r="AH90" s="451"/>
    </row>
    <row r="91" spans="1:39" ht="18.75" customHeight="1" thickBot="1" x14ac:dyDescent="0.45">
      <c r="A91" s="153"/>
      <c r="B91" s="153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152"/>
      <c r="AB91" s="152"/>
      <c r="AC91" s="152"/>
      <c r="AD91" s="152"/>
      <c r="AE91" s="152"/>
      <c r="AF91" s="152"/>
      <c r="AG91" s="152"/>
      <c r="AH91" s="152"/>
    </row>
    <row r="92" spans="1:39" ht="22.5" customHeight="1" thickBot="1" x14ac:dyDescent="0.45">
      <c r="A92" s="153"/>
      <c r="B92" s="153"/>
      <c r="C92" s="340" t="s">
        <v>231</v>
      </c>
      <c r="D92" s="341"/>
      <c r="E92" s="341"/>
      <c r="F92" s="341"/>
      <c r="G92" s="341"/>
      <c r="H92" s="341"/>
      <c r="I92" s="341"/>
      <c r="J92" s="341"/>
      <c r="K92" s="341"/>
      <c r="L92" s="342" t="str">
        <f>E93</f>
        <v>FCグランディール</v>
      </c>
      <c r="M92" s="343"/>
      <c r="N92" s="343"/>
      <c r="O92" s="343"/>
      <c r="P92" s="344"/>
      <c r="Q92" s="345" t="str">
        <f>E94</f>
        <v>FCみらい</v>
      </c>
      <c r="R92" s="343"/>
      <c r="S92" s="343"/>
      <c r="T92" s="343"/>
      <c r="U92" s="344"/>
      <c r="V92" s="345" t="str">
        <f>E95</f>
        <v>上三川SC</v>
      </c>
      <c r="W92" s="343"/>
      <c r="X92" s="343"/>
      <c r="Y92" s="343"/>
      <c r="Z92" s="346"/>
      <c r="AA92" s="443" t="s">
        <v>212</v>
      </c>
      <c r="AB92" s="457"/>
      <c r="AC92" s="458" t="s">
        <v>213</v>
      </c>
      <c r="AD92" s="457"/>
      <c r="AE92" s="458" t="s">
        <v>214</v>
      </c>
      <c r="AF92" s="444"/>
      <c r="AG92" s="460" t="s">
        <v>215</v>
      </c>
      <c r="AH92" s="461"/>
    </row>
    <row r="93" spans="1:39" ht="22.5" customHeight="1" x14ac:dyDescent="0.4">
      <c r="A93" s="454" t="s">
        <v>342</v>
      </c>
      <c r="B93" s="455"/>
      <c r="C93" s="332">
        <v>4</v>
      </c>
      <c r="D93" s="333"/>
      <c r="E93" s="334" t="str">
        <f>'市長杯 U-12クラス_組み合わせ'!G125</f>
        <v>FCグランディール</v>
      </c>
      <c r="F93" s="335"/>
      <c r="G93" s="335"/>
      <c r="H93" s="335"/>
      <c r="I93" s="335"/>
      <c r="J93" s="335"/>
      <c r="K93" s="335"/>
      <c r="L93" s="63"/>
      <c r="M93" s="64"/>
      <c r="N93" s="64"/>
      <c r="O93" s="64"/>
      <c r="P93" s="65"/>
      <c r="Q93" s="369" t="s">
        <v>332</v>
      </c>
      <c r="R93" s="370"/>
      <c r="S93" s="66">
        <f>Q74</f>
        <v>2</v>
      </c>
      <c r="T93" s="67" t="s">
        <v>216</v>
      </c>
      <c r="U93" s="68">
        <f>V74</f>
        <v>0</v>
      </c>
      <c r="V93" s="369" t="s">
        <v>332</v>
      </c>
      <c r="W93" s="370"/>
      <c r="X93" s="66">
        <f>Q82</f>
        <v>2</v>
      </c>
      <c r="Y93" s="67" t="s">
        <v>216</v>
      </c>
      <c r="Z93" s="69">
        <f>V82</f>
        <v>0</v>
      </c>
      <c r="AA93" s="445">
        <v>6</v>
      </c>
      <c r="AB93" s="459"/>
      <c r="AC93" s="369">
        <f>AE93-U93-Z93</f>
        <v>4</v>
      </c>
      <c r="AD93" s="459"/>
      <c r="AE93" s="369">
        <f>S93+X93</f>
        <v>4</v>
      </c>
      <c r="AF93" s="446"/>
      <c r="AG93" s="468">
        <v>1</v>
      </c>
      <c r="AH93" s="469"/>
    </row>
    <row r="94" spans="1:39" ht="22.5" customHeight="1" x14ac:dyDescent="0.4">
      <c r="A94" s="454"/>
      <c r="B94" s="455"/>
      <c r="C94" s="357">
        <v>5</v>
      </c>
      <c r="D94" s="358"/>
      <c r="E94" s="359" t="str">
        <f>'市長杯 U-12クラス_組み合わせ'!G127</f>
        <v>FCみらい</v>
      </c>
      <c r="F94" s="360"/>
      <c r="G94" s="360"/>
      <c r="H94" s="360"/>
      <c r="I94" s="360"/>
      <c r="J94" s="360"/>
      <c r="K94" s="360"/>
      <c r="L94" s="365" t="s">
        <v>333</v>
      </c>
      <c r="M94" s="366"/>
      <c r="N94" s="70">
        <f>U93</f>
        <v>0</v>
      </c>
      <c r="O94" s="134" t="s">
        <v>216</v>
      </c>
      <c r="P94" s="72">
        <f>S93</f>
        <v>2</v>
      </c>
      <c r="Q94" s="73"/>
      <c r="R94" s="74"/>
      <c r="S94" s="74"/>
      <c r="T94" s="74"/>
      <c r="U94" s="75"/>
      <c r="V94" s="372" t="s">
        <v>341</v>
      </c>
      <c r="W94" s="366"/>
      <c r="X94" s="70">
        <f>Q78</f>
        <v>0</v>
      </c>
      <c r="Y94" s="134" t="s">
        <v>216</v>
      </c>
      <c r="Z94" s="76">
        <f>V78</f>
        <v>0</v>
      </c>
      <c r="AA94" s="365">
        <v>1</v>
      </c>
      <c r="AB94" s="448"/>
      <c r="AC94" s="372">
        <f>AE94-P94-Z94</f>
        <v>-2</v>
      </c>
      <c r="AD94" s="448"/>
      <c r="AE94" s="372">
        <f>N94+X94</f>
        <v>0</v>
      </c>
      <c r="AF94" s="447"/>
      <c r="AG94" s="452">
        <v>2</v>
      </c>
      <c r="AH94" s="453"/>
    </row>
    <row r="95" spans="1:39" ht="22.5" customHeight="1" thickBot="1" x14ac:dyDescent="0.45">
      <c r="A95" s="454"/>
      <c r="B95" s="455"/>
      <c r="C95" s="349">
        <v>6</v>
      </c>
      <c r="D95" s="350"/>
      <c r="E95" s="351" t="str">
        <f>'市長杯 U-12クラス_組み合わせ'!G129</f>
        <v>上三川SC</v>
      </c>
      <c r="F95" s="352"/>
      <c r="G95" s="352"/>
      <c r="H95" s="352"/>
      <c r="I95" s="352"/>
      <c r="J95" s="352"/>
      <c r="K95" s="352"/>
      <c r="L95" s="367" t="s">
        <v>333</v>
      </c>
      <c r="M95" s="368"/>
      <c r="N95" s="80">
        <f>Z93</f>
        <v>0</v>
      </c>
      <c r="O95" s="81" t="s">
        <v>216</v>
      </c>
      <c r="P95" s="82">
        <f>X93</f>
        <v>2</v>
      </c>
      <c r="Q95" s="371" t="s">
        <v>341</v>
      </c>
      <c r="R95" s="368"/>
      <c r="S95" s="80">
        <f>Z94</f>
        <v>0</v>
      </c>
      <c r="T95" s="81" t="s">
        <v>216</v>
      </c>
      <c r="U95" s="82">
        <f>X94</f>
        <v>0</v>
      </c>
      <c r="V95" s="83"/>
      <c r="W95" s="84"/>
      <c r="X95" s="84"/>
      <c r="Y95" s="84"/>
      <c r="Z95" s="85"/>
      <c r="AA95" s="367">
        <v>1</v>
      </c>
      <c r="AB95" s="449"/>
      <c r="AC95" s="371">
        <f>AE95-P95-U95</f>
        <v>-2</v>
      </c>
      <c r="AD95" s="449"/>
      <c r="AE95" s="371">
        <f>N95+S95</f>
        <v>0</v>
      </c>
      <c r="AF95" s="442"/>
      <c r="AG95" s="450">
        <v>2</v>
      </c>
      <c r="AH95" s="451"/>
    </row>
    <row r="96" spans="1:39" ht="18.75" customHeight="1" x14ac:dyDescent="0.4">
      <c r="C96" s="87"/>
      <c r="D96" s="87"/>
      <c r="E96" s="60"/>
      <c r="F96" s="60"/>
      <c r="G96" s="60"/>
      <c r="H96" s="60"/>
      <c r="I96" s="60"/>
      <c r="J96" s="60"/>
      <c r="K96" s="60"/>
      <c r="L96" s="60"/>
      <c r="M96" s="60"/>
      <c r="N96" s="87"/>
      <c r="O96" s="87"/>
      <c r="P96" s="49"/>
      <c r="Q96" s="87"/>
      <c r="R96" s="49"/>
      <c r="S96" s="87"/>
      <c r="T96" s="87"/>
      <c r="U96" s="49"/>
      <c r="V96" s="87"/>
      <c r="W96" s="49"/>
      <c r="AC96" s="87"/>
      <c r="AD96" s="87"/>
      <c r="AE96" s="87"/>
      <c r="AF96" s="87"/>
      <c r="AG96" s="87"/>
      <c r="AH96" s="87"/>
      <c r="AI96" s="87"/>
      <c r="AJ96" s="87"/>
    </row>
    <row r="97" spans="1:39" ht="18.75" customHeight="1" x14ac:dyDescent="0.4">
      <c r="A97" s="393" t="s">
        <v>225</v>
      </c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</row>
    <row r="98" spans="1:39" ht="18.75" customHeight="1" x14ac:dyDescent="0.4">
      <c r="A98" s="393"/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</row>
    <row r="99" spans="1:39" ht="18.75" customHeight="1" x14ac:dyDescent="0.4">
      <c r="B99" s="456" t="s">
        <v>232</v>
      </c>
      <c r="C99" s="456"/>
      <c r="D99" s="456"/>
      <c r="E99" s="456"/>
      <c r="F99" s="471" t="s">
        <v>336</v>
      </c>
      <c r="G99" s="471"/>
      <c r="H99" s="439" t="str">
        <f>L116</f>
        <v>清原SSS</v>
      </c>
      <c r="I99" s="440"/>
      <c r="J99" s="440"/>
      <c r="K99" s="440"/>
      <c r="L99" s="440"/>
      <c r="M99" s="440"/>
      <c r="N99" s="440"/>
      <c r="O99" s="440"/>
      <c r="P99" s="440"/>
      <c r="Q99" s="440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50"/>
    </row>
    <row r="100" spans="1:39" ht="18.75" customHeight="1" x14ac:dyDescent="0.4">
      <c r="B100" s="394" t="s">
        <v>202</v>
      </c>
      <c r="C100" s="394"/>
      <c r="D100" s="394"/>
      <c r="E100" s="394"/>
      <c r="F100" s="395" t="str">
        <f>'市長杯 U-12クラス_組み合わせ'!D132</f>
        <v>細　谷　小</v>
      </c>
      <c r="G100" s="395"/>
      <c r="H100" s="395"/>
      <c r="I100" s="395"/>
      <c r="J100" s="395"/>
      <c r="K100" s="395"/>
      <c r="L100" s="395"/>
      <c r="M100" s="395"/>
      <c r="N100" s="394" t="s">
        <v>203</v>
      </c>
      <c r="O100" s="394"/>
      <c r="P100" s="394"/>
      <c r="Q100" s="394"/>
      <c r="R100" s="395" t="str">
        <f>'市長杯 U-12クラス_組み合わせ'!G139</f>
        <v>細谷サッカークラブ</v>
      </c>
      <c r="S100" s="395"/>
      <c r="T100" s="395"/>
      <c r="U100" s="395"/>
      <c r="V100" s="395"/>
      <c r="W100" s="395"/>
      <c r="X100" s="395"/>
      <c r="Y100" s="395"/>
      <c r="Z100" s="394" t="s">
        <v>204</v>
      </c>
      <c r="AA100" s="394"/>
      <c r="AB100" s="394"/>
      <c r="AC100" s="394"/>
      <c r="AD100" s="396">
        <v>44381</v>
      </c>
      <c r="AE100" s="397"/>
      <c r="AF100" s="397"/>
      <c r="AG100" s="397"/>
      <c r="AH100" s="397"/>
      <c r="AI100" s="397"/>
      <c r="AJ100" s="397"/>
      <c r="AK100" s="398">
        <f>AD100</f>
        <v>44381</v>
      </c>
      <c r="AL100" s="399"/>
    </row>
    <row r="101" spans="1:39" ht="18.75" customHeight="1" x14ac:dyDescent="0.4">
      <c r="T101" s="47"/>
    </row>
    <row r="102" spans="1:39" ht="18.75" customHeight="1" thickBot="1" x14ac:dyDescent="0.45">
      <c r="A102" s="426" t="s">
        <v>322</v>
      </c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39" ht="18.75" customHeight="1" thickBot="1" x14ac:dyDescent="0.45">
      <c r="A103" s="410"/>
      <c r="B103" s="400"/>
      <c r="C103" s="411" t="s">
        <v>205</v>
      </c>
      <c r="D103" s="411"/>
      <c r="E103" s="411"/>
      <c r="F103" s="400" t="s">
        <v>206</v>
      </c>
      <c r="G103" s="400"/>
      <c r="H103" s="400"/>
      <c r="I103" s="411" t="s">
        <v>207</v>
      </c>
      <c r="J103" s="411"/>
      <c r="K103" s="411"/>
      <c r="L103" s="411"/>
      <c r="M103" s="411"/>
      <c r="N103" s="411"/>
      <c r="O103" s="411"/>
      <c r="P103" s="411"/>
      <c r="Q103" s="411" t="s">
        <v>208</v>
      </c>
      <c r="R103" s="411"/>
      <c r="S103" s="411"/>
      <c r="T103" s="411"/>
      <c r="U103" s="411"/>
      <c r="V103" s="411"/>
      <c r="W103" s="411"/>
      <c r="X103" s="411" t="s">
        <v>207</v>
      </c>
      <c r="Y103" s="411"/>
      <c r="Z103" s="411"/>
      <c r="AA103" s="411"/>
      <c r="AB103" s="411"/>
      <c r="AC103" s="411"/>
      <c r="AD103" s="411"/>
      <c r="AE103" s="411"/>
      <c r="AF103" s="400" t="s">
        <v>206</v>
      </c>
      <c r="AG103" s="400"/>
      <c r="AH103" s="400"/>
      <c r="AI103" s="400" t="s">
        <v>209</v>
      </c>
      <c r="AJ103" s="400"/>
      <c r="AK103" s="400"/>
      <c r="AL103" s="400"/>
      <c r="AM103" s="401"/>
    </row>
    <row r="104" spans="1:39" ht="18.75" customHeight="1" x14ac:dyDescent="0.4">
      <c r="A104" s="402">
        <v>1</v>
      </c>
      <c r="B104" s="403"/>
      <c r="C104" s="404">
        <v>0.35416666666666669</v>
      </c>
      <c r="D104" s="404"/>
      <c r="E104" s="404"/>
      <c r="F104" s="405"/>
      <c r="G104" s="405"/>
      <c r="H104" s="405"/>
      <c r="I104" s="406" t="str">
        <f>E120</f>
        <v>清原SSS</v>
      </c>
      <c r="J104" s="407"/>
      <c r="K104" s="407"/>
      <c r="L104" s="407"/>
      <c r="M104" s="407"/>
      <c r="N104" s="407"/>
      <c r="O104" s="407"/>
      <c r="P104" s="407"/>
      <c r="Q104" s="408">
        <f>IF(OR(S104="",S105=""),"",S104+S105)</f>
        <v>1</v>
      </c>
      <c r="R104" s="409"/>
      <c r="S104" s="52">
        <v>0</v>
      </c>
      <c r="T104" s="53" t="s">
        <v>210</v>
      </c>
      <c r="U104" s="52">
        <v>0</v>
      </c>
      <c r="V104" s="408">
        <f>IF(OR(U104="",U105=""),"",U104+U105)</f>
        <v>0</v>
      </c>
      <c r="W104" s="408"/>
      <c r="X104" s="406" t="str">
        <f>E121</f>
        <v>富士見SSS</v>
      </c>
      <c r="Y104" s="407"/>
      <c r="Z104" s="407"/>
      <c r="AA104" s="407"/>
      <c r="AB104" s="407"/>
      <c r="AC104" s="407"/>
      <c r="AD104" s="407"/>
      <c r="AE104" s="407"/>
      <c r="AF104" s="405"/>
      <c r="AG104" s="405"/>
      <c r="AH104" s="405"/>
      <c r="AI104" s="408" t="s">
        <v>289</v>
      </c>
      <c r="AJ104" s="408"/>
      <c r="AK104" s="408"/>
      <c r="AL104" s="408"/>
      <c r="AM104" s="412"/>
    </row>
    <row r="105" spans="1:39" ht="18.75" customHeight="1" x14ac:dyDescent="0.4">
      <c r="A105" s="375"/>
      <c r="B105" s="376"/>
      <c r="C105" s="377"/>
      <c r="D105" s="377"/>
      <c r="E105" s="377"/>
      <c r="F105" s="378"/>
      <c r="G105" s="378"/>
      <c r="H105" s="378"/>
      <c r="I105" s="381"/>
      <c r="J105" s="381"/>
      <c r="K105" s="381"/>
      <c r="L105" s="381"/>
      <c r="M105" s="381"/>
      <c r="N105" s="381"/>
      <c r="O105" s="381"/>
      <c r="P105" s="381"/>
      <c r="Q105" s="383"/>
      <c r="R105" s="383"/>
      <c r="S105" s="54">
        <v>1</v>
      </c>
      <c r="T105" s="55" t="s">
        <v>210</v>
      </c>
      <c r="U105" s="54">
        <v>0</v>
      </c>
      <c r="V105" s="382"/>
      <c r="W105" s="382"/>
      <c r="X105" s="381"/>
      <c r="Y105" s="381"/>
      <c r="Z105" s="381"/>
      <c r="AA105" s="381"/>
      <c r="AB105" s="381"/>
      <c r="AC105" s="381"/>
      <c r="AD105" s="381"/>
      <c r="AE105" s="381"/>
      <c r="AF105" s="378"/>
      <c r="AG105" s="378"/>
      <c r="AH105" s="378"/>
      <c r="AI105" s="382"/>
      <c r="AJ105" s="382"/>
      <c r="AK105" s="382"/>
      <c r="AL105" s="382"/>
      <c r="AM105" s="384"/>
    </row>
    <row r="106" spans="1:39" ht="18.75" customHeight="1" x14ac:dyDescent="0.4">
      <c r="A106" s="373">
        <v>2</v>
      </c>
      <c r="B106" s="374"/>
      <c r="C106" s="377">
        <f>C104+"0:40"</f>
        <v>0.38194444444444448</v>
      </c>
      <c r="D106" s="377">
        <v>0.4375</v>
      </c>
      <c r="E106" s="377"/>
      <c r="F106" s="378"/>
      <c r="G106" s="378"/>
      <c r="H106" s="378"/>
      <c r="I106" s="379" t="str">
        <f>E125</f>
        <v>緑が丘ＹＦＣ</v>
      </c>
      <c r="J106" s="380"/>
      <c r="K106" s="380"/>
      <c r="L106" s="380"/>
      <c r="M106" s="380"/>
      <c r="N106" s="380"/>
      <c r="O106" s="380"/>
      <c r="P106" s="380"/>
      <c r="Q106" s="382">
        <f t="shared" ref="Q106" si="48">IF(OR(S106="",S107=""),"",S106+S107)</f>
        <v>3</v>
      </c>
      <c r="R106" s="383"/>
      <c r="S106" s="56">
        <v>2</v>
      </c>
      <c r="T106" s="57" t="s">
        <v>210</v>
      </c>
      <c r="U106" s="56">
        <v>0</v>
      </c>
      <c r="V106" s="382">
        <f t="shared" ref="V106" si="49">IF(OR(U106="",U107=""),"",U106+U107)</f>
        <v>0</v>
      </c>
      <c r="W106" s="382"/>
      <c r="X106" s="379" t="str">
        <f>E126</f>
        <v>スポルト宇都宮　U12</v>
      </c>
      <c r="Y106" s="380"/>
      <c r="Z106" s="380"/>
      <c r="AA106" s="380"/>
      <c r="AB106" s="380"/>
      <c r="AC106" s="380"/>
      <c r="AD106" s="380"/>
      <c r="AE106" s="380"/>
      <c r="AF106" s="378"/>
      <c r="AG106" s="378"/>
      <c r="AH106" s="378"/>
      <c r="AI106" s="382" t="s">
        <v>290</v>
      </c>
      <c r="AJ106" s="382"/>
      <c r="AK106" s="382"/>
      <c r="AL106" s="382"/>
      <c r="AM106" s="384"/>
    </row>
    <row r="107" spans="1:39" ht="18.75" customHeight="1" x14ac:dyDescent="0.4">
      <c r="A107" s="375"/>
      <c r="B107" s="376"/>
      <c r="C107" s="377"/>
      <c r="D107" s="377"/>
      <c r="E107" s="377"/>
      <c r="F107" s="378"/>
      <c r="G107" s="378"/>
      <c r="H107" s="378"/>
      <c r="I107" s="381"/>
      <c r="J107" s="381"/>
      <c r="K107" s="381"/>
      <c r="L107" s="381"/>
      <c r="M107" s="381"/>
      <c r="N107" s="381"/>
      <c r="O107" s="381"/>
      <c r="P107" s="381"/>
      <c r="Q107" s="383"/>
      <c r="R107" s="383"/>
      <c r="S107" s="54">
        <v>1</v>
      </c>
      <c r="T107" s="55" t="s">
        <v>210</v>
      </c>
      <c r="U107" s="54">
        <v>0</v>
      </c>
      <c r="V107" s="382"/>
      <c r="W107" s="382"/>
      <c r="X107" s="381"/>
      <c r="Y107" s="381"/>
      <c r="Z107" s="381"/>
      <c r="AA107" s="381"/>
      <c r="AB107" s="381"/>
      <c r="AC107" s="381"/>
      <c r="AD107" s="381"/>
      <c r="AE107" s="381"/>
      <c r="AF107" s="378"/>
      <c r="AG107" s="378"/>
      <c r="AH107" s="378"/>
      <c r="AI107" s="382"/>
      <c r="AJ107" s="382"/>
      <c r="AK107" s="382"/>
      <c r="AL107" s="382"/>
      <c r="AM107" s="384"/>
    </row>
    <row r="108" spans="1:39" ht="18.75" customHeight="1" x14ac:dyDescent="0.4">
      <c r="A108" s="373">
        <v>3</v>
      </c>
      <c r="B108" s="374"/>
      <c r="C108" s="377">
        <f t="shared" ref="C108" si="50">C106+"0:40"</f>
        <v>0.40972222222222227</v>
      </c>
      <c r="D108" s="377">
        <v>0.47916666666666702</v>
      </c>
      <c r="E108" s="377"/>
      <c r="F108" s="378"/>
      <c r="G108" s="378"/>
      <c r="H108" s="378"/>
      <c r="I108" s="379" t="str">
        <f>E121</f>
        <v>富士見SSS</v>
      </c>
      <c r="J108" s="380"/>
      <c r="K108" s="380"/>
      <c r="L108" s="380"/>
      <c r="M108" s="380"/>
      <c r="N108" s="380"/>
      <c r="O108" s="380"/>
      <c r="P108" s="380"/>
      <c r="Q108" s="382">
        <f t="shared" ref="Q108" si="51">IF(OR(S108="",S109=""),"",S108+S109)</f>
        <v>1</v>
      </c>
      <c r="R108" s="383"/>
      <c r="S108" s="56">
        <v>1</v>
      </c>
      <c r="T108" s="57" t="s">
        <v>210</v>
      </c>
      <c r="U108" s="56">
        <v>0</v>
      </c>
      <c r="V108" s="382">
        <f t="shared" ref="V108" si="52">IF(OR(U108="",U109=""),"",U108+U109)</f>
        <v>0</v>
      </c>
      <c r="W108" s="382"/>
      <c r="X108" s="379" t="str">
        <f>E122</f>
        <v>細谷サッカークラブ</v>
      </c>
      <c r="Y108" s="380"/>
      <c r="Z108" s="380"/>
      <c r="AA108" s="380"/>
      <c r="AB108" s="380"/>
      <c r="AC108" s="380"/>
      <c r="AD108" s="380"/>
      <c r="AE108" s="380"/>
      <c r="AF108" s="378"/>
      <c r="AG108" s="378"/>
      <c r="AH108" s="378"/>
      <c r="AI108" s="382" t="s">
        <v>291</v>
      </c>
      <c r="AJ108" s="382"/>
      <c r="AK108" s="382"/>
      <c r="AL108" s="382"/>
      <c r="AM108" s="384"/>
    </row>
    <row r="109" spans="1:39" ht="18.75" customHeight="1" x14ac:dyDescent="0.4">
      <c r="A109" s="375"/>
      <c r="B109" s="376"/>
      <c r="C109" s="377"/>
      <c r="D109" s="377"/>
      <c r="E109" s="377"/>
      <c r="F109" s="378"/>
      <c r="G109" s="378"/>
      <c r="H109" s="378"/>
      <c r="I109" s="381"/>
      <c r="J109" s="381"/>
      <c r="K109" s="381"/>
      <c r="L109" s="381"/>
      <c r="M109" s="381"/>
      <c r="N109" s="381"/>
      <c r="O109" s="381"/>
      <c r="P109" s="381"/>
      <c r="Q109" s="383"/>
      <c r="R109" s="383"/>
      <c r="S109" s="54">
        <v>0</v>
      </c>
      <c r="T109" s="55" t="s">
        <v>210</v>
      </c>
      <c r="U109" s="54">
        <v>0</v>
      </c>
      <c r="V109" s="382"/>
      <c r="W109" s="382"/>
      <c r="X109" s="381"/>
      <c r="Y109" s="381"/>
      <c r="Z109" s="381"/>
      <c r="AA109" s="381"/>
      <c r="AB109" s="381"/>
      <c r="AC109" s="381"/>
      <c r="AD109" s="381"/>
      <c r="AE109" s="381"/>
      <c r="AF109" s="378"/>
      <c r="AG109" s="378"/>
      <c r="AH109" s="378"/>
      <c r="AI109" s="382"/>
      <c r="AJ109" s="382"/>
      <c r="AK109" s="382"/>
      <c r="AL109" s="382"/>
      <c r="AM109" s="384"/>
    </row>
    <row r="110" spans="1:39" ht="18.75" customHeight="1" x14ac:dyDescent="0.4">
      <c r="A110" s="373">
        <v>4</v>
      </c>
      <c r="B110" s="374"/>
      <c r="C110" s="377">
        <f t="shared" ref="C110" si="53">C108+"0:40"</f>
        <v>0.43750000000000006</v>
      </c>
      <c r="D110" s="377">
        <v>0.52083333333333304</v>
      </c>
      <c r="E110" s="377"/>
      <c r="F110" s="378"/>
      <c r="G110" s="378"/>
      <c r="H110" s="378"/>
      <c r="I110" s="379" t="str">
        <f>E126</f>
        <v>スポルト宇都宮　U12</v>
      </c>
      <c r="J110" s="380"/>
      <c r="K110" s="380"/>
      <c r="L110" s="380"/>
      <c r="M110" s="380"/>
      <c r="N110" s="380"/>
      <c r="O110" s="380"/>
      <c r="P110" s="380"/>
      <c r="Q110" s="382">
        <f t="shared" ref="Q110" si="54">IF(OR(S110="",S111=""),"",S110+S111)</f>
        <v>0</v>
      </c>
      <c r="R110" s="383"/>
      <c r="S110" s="56">
        <v>0</v>
      </c>
      <c r="T110" s="57" t="s">
        <v>210</v>
      </c>
      <c r="U110" s="56">
        <v>0</v>
      </c>
      <c r="V110" s="382">
        <f t="shared" ref="V110" si="55">IF(OR(U110="",U111=""),"",U110+U111)</f>
        <v>1</v>
      </c>
      <c r="W110" s="382"/>
      <c r="X110" s="379" t="str">
        <f>E127</f>
        <v>石井FC</v>
      </c>
      <c r="Y110" s="380"/>
      <c r="Z110" s="380"/>
      <c r="AA110" s="380"/>
      <c r="AB110" s="380"/>
      <c r="AC110" s="380"/>
      <c r="AD110" s="380"/>
      <c r="AE110" s="380"/>
      <c r="AF110" s="378"/>
      <c r="AG110" s="378"/>
      <c r="AH110" s="378"/>
      <c r="AI110" s="382" t="s">
        <v>292</v>
      </c>
      <c r="AJ110" s="382"/>
      <c r="AK110" s="382"/>
      <c r="AL110" s="382"/>
      <c r="AM110" s="384"/>
    </row>
    <row r="111" spans="1:39" ht="18.75" customHeight="1" x14ac:dyDescent="0.4">
      <c r="A111" s="375"/>
      <c r="B111" s="376"/>
      <c r="C111" s="377"/>
      <c r="D111" s="377"/>
      <c r="E111" s="377"/>
      <c r="F111" s="378"/>
      <c r="G111" s="378"/>
      <c r="H111" s="378"/>
      <c r="I111" s="381"/>
      <c r="J111" s="381"/>
      <c r="K111" s="381"/>
      <c r="L111" s="381"/>
      <c r="M111" s="381"/>
      <c r="N111" s="381"/>
      <c r="O111" s="381"/>
      <c r="P111" s="381"/>
      <c r="Q111" s="383"/>
      <c r="R111" s="383"/>
      <c r="S111" s="54">
        <v>0</v>
      </c>
      <c r="T111" s="55" t="s">
        <v>210</v>
      </c>
      <c r="U111" s="54">
        <v>1</v>
      </c>
      <c r="V111" s="382"/>
      <c r="W111" s="382"/>
      <c r="X111" s="381"/>
      <c r="Y111" s="381"/>
      <c r="Z111" s="381"/>
      <c r="AA111" s="381"/>
      <c r="AB111" s="381"/>
      <c r="AC111" s="381"/>
      <c r="AD111" s="381"/>
      <c r="AE111" s="381"/>
      <c r="AF111" s="378"/>
      <c r="AG111" s="378"/>
      <c r="AH111" s="378"/>
      <c r="AI111" s="382"/>
      <c r="AJ111" s="382"/>
      <c r="AK111" s="382"/>
      <c r="AL111" s="382"/>
      <c r="AM111" s="384"/>
    </row>
    <row r="112" spans="1:39" ht="18.75" customHeight="1" x14ac:dyDescent="0.4">
      <c r="A112" s="373">
        <v>5</v>
      </c>
      <c r="B112" s="374"/>
      <c r="C112" s="377">
        <f t="shared" ref="C112" si="56">C110+"0:40"</f>
        <v>0.46527777777777785</v>
      </c>
      <c r="D112" s="377">
        <v>0.5625</v>
      </c>
      <c r="E112" s="377"/>
      <c r="F112" s="378"/>
      <c r="G112" s="378"/>
      <c r="H112" s="378"/>
      <c r="I112" s="379" t="str">
        <f>E120</f>
        <v>清原SSS</v>
      </c>
      <c r="J112" s="380"/>
      <c r="K112" s="380"/>
      <c r="L112" s="380"/>
      <c r="M112" s="380"/>
      <c r="N112" s="380"/>
      <c r="O112" s="380"/>
      <c r="P112" s="380"/>
      <c r="Q112" s="382">
        <f t="shared" ref="Q112" si="57">IF(OR(S112="",S113=""),"",S112+S113)</f>
        <v>8</v>
      </c>
      <c r="R112" s="383"/>
      <c r="S112" s="56">
        <v>6</v>
      </c>
      <c r="T112" s="57" t="s">
        <v>210</v>
      </c>
      <c r="U112" s="56">
        <v>0</v>
      </c>
      <c r="V112" s="382">
        <f t="shared" ref="V112" si="58">IF(OR(U112="",U113=""),"",U112+U113)</f>
        <v>0</v>
      </c>
      <c r="W112" s="382"/>
      <c r="X112" s="379" t="str">
        <f>E122</f>
        <v>細谷サッカークラブ</v>
      </c>
      <c r="Y112" s="380"/>
      <c r="Z112" s="380"/>
      <c r="AA112" s="380"/>
      <c r="AB112" s="380"/>
      <c r="AC112" s="380"/>
      <c r="AD112" s="380"/>
      <c r="AE112" s="380"/>
      <c r="AF112" s="378"/>
      <c r="AG112" s="378"/>
      <c r="AH112" s="378"/>
      <c r="AI112" s="382" t="s">
        <v>293</v>
      </c>
      <c r="AJ112" s="382"/>
      <c r="AK112" s="382"/>
      <c r="AL112" s="382"/>
      <c r="AM112" s="384"/>
    </row>
    <row r="113" spans="1:39" ht="18.75" customHeight="1" x14ac:dyDescent="0.4">
      <c r="A113" s="375"/>
      <c r="B113" s="376"/>
      <c r="C113" s="377"/>
      <c r="D113" s="377"/>
      <c r="E113" s="377"/>
      <c r="F113" s="378"/>
      <c r="G113" s="378"/>
      <c r="H113" s="378"/>
      <c r="I113" s="381"/>
      <c r="J113" s="381"/>
      <c r="K113" s="381"/>
      <c r="L113" s="381"/>
      <c r="M113" s="381"/>
      <c r="N113" s="381"/>
      <c r="O113" s="381"/>
      <c r="P113" s="381"/>
      <c r="Q113" s="383"/>
      <c r="R113" s="383"/>
      <c r="S113" s="54">
        <v>2</v>
      </c>
      <c r="T113" s="55" t="s">
        <v>210</v>
      </c>
      <c r="U113" s="54">
        <v>0</v>
      </c>
      <c r="V113" s="382"/>
      <c r="W113" s="382"/>
      <c r="X113" s="381"/>
      <c r="Y113" s="381"/>
      <c r="Z113" s="381"/>
      <c r="AA113" s="381"/>
      <c r="AB113" s="381"/>
      <c r="AC113" s="381"/>
      <c r="AD113" s="381"/>
      <c r="AE113" s="381"/>
      <c r="AF113" s="378"/>
      <c r="AG113" s="378"/>
      <c r="AH113" s="378"/>
      <c r="AI113" s="382"/>
      <c r="AJ113" s="382"/>
      <c r="AK113" s="382"/>
      <c r="AL113" s="382"/>
      <c r="AM113" s="384"/>
    </row>
    <row r="114" spans="1:39" ht="18.75" customHeight="1" x14ac:dyDescent="0.4">
      <c r="A114" s="373">
        <v>6</v>
      </c>
      <c r="B114" s="374"/>
      <c r="C114" s="377">
        <f t="shared" ref="C114" si="59">C112+"0:40"</f>
        <v>0.49305555555555564</v>
      </c>
      <c r="D114" s="377">
        <v>0.60416666666666696</v>
      </c>
      <c r="E114" s="377"/>
      <c r="F114" s="378"/>
      <c r="G114" s="378"/>
      <c r="H114" s="378"/>
      <c r="I114" s="379" t="str">
        <f>E125</f>
        <v>緑が丘ＹＦＣ</v>
      </c>
      <c r="J114" s="380"/>
      <c r="K114" s="380"/>
      <c r="L114" s="380"/>
      <c r="M114" s="380"/>
      <c r="N114" s="380"/>
      <c r="O114" s="380"/>
      <c r="P114" s="380"/>
      <c r="Q114" s="382">
        <f t="shared" ref="Q114" si="60">IF(OR(S114="",S115=""),"",S114+S115)</f>
        <v>1</v>
      </c>
      <c r="R114" s="383"/>
      <c r="S114" s="56">
        <v>1</v>
      </c>
      <c r="T114" s="57" t="s">
        <v>210</v>
      </c>
      <c r="U114" s="56">
        <v>1</v>
      </c>
      <c r="V114" s="382">
        <f t="shared" ref="V114" si="61">IF(OR(U114="",U115=""),"",U114+U115)</f>
        <v>2</v>
      </c>
      <c r="W114" s="382"/>
      <c r="X114" s="379" t="str">
        <f>E127</f>
        <v>石井FC</v>
      </c>
      <c r="Y114" s="380"/>
      <c r="Z114" s="380"/>
      <c r="AA114" s="380"/>
      <c r="AB114" s="380"/>
      <c r="AC114" s="380"/>
      <c r="AD114" s="380"/>
      <c r="AE114" s="380"/>
      <c r="AF114" s="378"/>
      <c r="AG114" s="378"/>
      <c r="AH114" s="378"/>
      <c r="AI114" s="382" t="s">
        <v>294</v>
      </c>
      <c r="AJ114" s="382"/>
      <c r="AK114" s="382"/>
      <c r="AL114" s="382"/>
      <c r="AM114" s="384"/>
    </row>
    <row r="115" spans="1:39" ht="18.75" customHeight="1" x14ac:dyDescent="0.4">
      <c r="A115" s="375"/>
      <c r="B115" s="376"/>
      <c r="C115" s="377"/>
      <c r="D115" s="377"/>
      <c r="E115" s="377"/>
      <c r="F115" s="378"/>
      <c r="G115" s="378"/>
      <c r="H115" s="378"/>
      <c r="I115" s="381"/>
      <c r="J115" s="381"/>
      <c r="K115" s="381"/>
      <c r="L115" s="381"/>
      <c r="M115" s="381"/>
      <c r="N115" s="381"/>
      <c r="O115" s="381"/>
      <c r="P115" s="381"/>
      <c r="Q115" s="383"/>
      <c r="R115" s="383"/>
      <c r="S115" s="54">
        <v>0</v>
      </c>
      <c r="T115" s="55" t="s">
        <v>210</v>
      </c>
      <c r="U115" s="54">
        <v>1</v>
      </c>
      <c r="V115" s="382"/>
      <c r="W115" s="382"/>
      <c r="X115" s="381"/>
      <c r="Y115" s="381"/>
      <c r="Z115" s="381"/>
      <c r="AA115" s="381"/>
      <c r="AB115" s="381"/>
      <c r="AC115" s="381"/>
      <c r="AD115" s="381"/>
      <c r="AE115" s="381"/>
      <c r="AF115" s="378"/>
      <c r="AG115" s="378"/>
      <c r="AH115" s="378"/>
      <c r="AI115" s="382"/>
      <c r="AJ115" s="382"/>
      <c r="AK115" s="382"/>
      <c r="AL115" s="382"/>
      <c r="AM115" s="384"/>
    </row>
    <row r="116" spans="1:39" ht="18.75" customHeight="1" x14ac:dyDescent="0.4">
      <c r="A116" s="418">
        <v>7</v>
      </c>
      <c r="B116" s="419"/>
      <c r="C116" s="470">
        <f>C114+"0:50"</f>
        <v>0.5277777777777779</v>
      </c>
      <c r="D116" s="470">
        <v>0.60416666666666696</v>
      </c>
      <c r="E116" s="470"/>
      <c r="F116" s="420"/>
      <c r="G116" s="420"/>
      <c r="H116" s="420"/>
      <c r="I116" s="432" t="s">
        <v>352</v>
      </c>
      <c r="J116" s="433"/>
      <c r="K116" s="434"/>
      <c r="L116" s="432" t="str">
        <f>E120</f>
        <v>清原SSS</v>
      </c>
      <c r="M116" s="433"/>
      <c r="N116" s="433"/>
      <c r="O116" s="433"/>
      <c r="P116" s="434"/>
      <c r="Q116" s="423">
        <f t="shared" ref="Q116" si="62">IF(OR(S116="",S117=""),"",S116+S117)</f>
        <v>4</v>
      </c>
      <c r="R116" s="424"/>
      <c r="S116" s="61">
        <v>3</v>
      </c>
      <c r="T116" s="62" t="s">
        <v>210</v>
      </c>
      <c r="U116" s="61">
        <v>0</v>
      </c>
      <c r="V116" s="423">
        <f t="shared" ref="V116" si="63">IF(OR(U116="",U117=""),"",U116+U117)</f>
        <v>0</v>
      </c>
      <c r="W116" s="423"/>
      <c r="X116" s="432" t="s">
        <v>353</v>
      </c>
      <c r="Y116" s="433"/>
      <c r="Z116" s="434"/>
      <c r="AA116" s="432" t="str">
        <f>E127</f>
        <v>石井FC</v>
      </c>
      <c r="AB116" s="433"/>
      <c r="AC116" s="433"/>
      <c r="AD116" s="433"/>
      <c r="AE116" s="434"/>
      <c r="AF116" s="420"/>
      <c r="AG116" s="420"/>
      <c r="AH116" s="420"/>
      <c r="AI116" s="423" t="s">
        <v>282</v>
      </c>
      <c r="AJ116" s="423"/>
      <c r="AK116" s="423"/>
      <c r="AL116" s="423"/>
      <c r="AM116" s="425"/>
    </row>
    <row r="117" spans="1:39" ht="18.75" customHeight="1" thickBot="1" x14ac:dyDescent="0.45">
      <c r="A117" s="385"/>
      <c r="B117" s="386"/>
      <c r="C117" s="387"/>
      <c r="D117" s="387"/>
      <c r="E117" s="387"/>
      <c r="F117" s="388"/>
      <c r="G117" s="388"/>
      <c r="H117" s="388"/>
      <c r="I117" s="435"/>
      <c r="J117" s="436"/>
      <c r="K117" s="437"/>
      <c r="L117" s="435"/>
      <c r="M117" s="436"/>
      <c r="N117" s="436"/>
      <c r="O117" s="436"/>
      <c r="P117" s="437"/>
      <c r="Q117" s="390"/>
      <c r="R117" s="390"/>
      <c r="S117" s="58">
        <v>1</v>
      </c>
      <c r="T117" s="59" t="s">
        <v>210</v>
      </c>
      <c r="U117" s="58">
        <v>0</v>
      </c>
      <c r="V117" s="391"/>
      <c r="W117" s="391"/>
      <c r="X117" s="435"/>
      <c r="Y117" s="436"/>
      <c r="Z117" s="437"/>
      <c r="AA117" s="435"/>
      <c r="AB117" s="436"/>
      <c r="AC117" s="436"/>
      <c r="AD117" s="436"/>
      <c r="AE117" s="437"/>
      <c r="AF117" s="388"/>
      <c r="AG117" s="388"/>
      <c r="AH117" s="388"/>
      <c r="AI117" s="391"/>
      <c r="AJ117" s="391"/>
      <c r="AK117" s="391"/>
      <c r="AL117" s="391"/>
      <c r="AM117" s="392"/>
    </row>
    <row r="118" spans="1:39" ht="18.75" customHeight="1" thickBot="1" x14ac:dyDescent="0.45"/>
    <row r="119" spans="1:39" ht="22.5" customHeight="1" thickBot="1" x14ac:dyDescent="0.45">
      <c r="A119" s="153"/>
      <c r="B119" s="153"/>
      <c r="C119" s="340" t="s">
        <v>219</v>
      </c>
      <c r="D119" s="341"/>
      <c r="E119" s="341"/>
      <c r="F119" s="341"/>
      <c r="G119" s="341"/>
      <c r="H119" s="341"/>
      <c r="I119" s="341"/>
      <c r="J119" s="341"/>
      <c r="K119" s="341"/>
      <c r="L119" s="342" t="str">
        <f>E120</f>
        <v>清原SSS</v>
      </c>
      <c r="M119" s="343"/>
      <c r="N119" s="343"/>
      <c r="O119" s="343"/>
      <c r="P119" s="344"/>
      <c r="Q119" s="345" t="str">
        <f>E121</f>
        <v>富士見SSS</v>
      </c>
      <c r="R119" s="343"/>
      <c r="S119" s="343"/>
      <c r="T119" s="343"/>
      <c r="U119" s="344"/>
      <c r="V119" s="345" t="str">
        <f>E122</f>
        <v>細谷サッカークラブ</v>
      </c>
      <c r="W119" s="343"/>
      <c r="X119" s="343"/>
      <c r="Y119" s="343"/>
      <c r="Z119" s="346"/>
      <c r="AA119" s="443" t="s">
        <v>212</v>
      </c>
      <c r="AB119" s="457"/>
      <c r="AC119" s="458" t="s">
        <v>213</v>
      </c>
      <c r="AD119" s="457"/>
      <c r="AE119" s="458" t="s">
        <v>214</v>
      </c>
      <c r="AF119" s="444"/>
      <c r="AG119" s="460" t="s">
        <v>215</v>
      </c>
      <c r="AH119" s="461"/>
    </row>
    <row r="120" spans="1:39" ht="22.5" customHeight="1" x14ac:dyDescent="0.4">
      <c r="A120" s="454" t="s">
        <v>345</v>
      </c>
      <c r="B120" s="455"/>
      <c r="C120" s="332">
        <v>1</v>
      </c>
      <c r="D120" s="333"/>
      <c r="E120" s="334" t="str">
        <f>'市長杯 U-12クラス_組み合わせ'!G135</f>
        <v>清原SSS</v>
      </c>
      <c r="F120" s="335"/>
      <c r="G120" s="335"/>
      <c r="H120" s="335"/>
      <c r="I120" s="335"/>
      <c r="J120" s="335"/>
      <c r="K120" s="335"/>
      <c r="L120" s="63"/>
      <c r="M120" s="64"/>
      <c r="N120" s="64"/>
      <c r="O120" s="64"/>
      <c r="P120" s="65"/>
      <c r="Q120" s="369" t="s">
        <v>332</v>
      </c>
      <c r="R120" s="370"/>
      <c r="S120" s="66">
        <f>Q104</f>
        <v>1</v>
      </c>
      <c r="T120" s="67" t="s">
        <v>216</v>
      </c>
      <c r="U120" s="68">
        <f>V104</f>
        <v>0</v>
      </c>
      <c r="V120" s="369" t="s">
        <v>332</v>
      </c>
      <c r="W120" s="370"/>
      <c r="X120" s="66">
        <f>Q112</f>
        <v>8</v>
      </c>
      <c r="Y120" s="67" t="s">
        <v>216</v>
      </c>
      <c r="Z120" s="69">
        <f>V112</f>
        <v>0</v>
      </c>
      <c r="AA120" s="445">
        <v>6</v>
      </c>
      <c r="AB120" s="459"/>
      <c r="AC120" s="369">
        <f>AE120-U120-Z120</f>
        <v>9</v>
      </c>
      <c r="AD120" s="459"/>
      <c r="AE120" s="369">
        <f>S120+X120</f>
        <v>9</v>
      </c>
      <c r="AF120" s="446"/>
      <c r="AG120" s="468">
        <v>1</v>
      </c>
      <c r="AH120" s="469"/>
    </row>
    <row r="121" spans="1:39" ht="22.5" customHeight="1" x14ac:dyDescent="0.4">
      <c r="A121" s="454"/>
      <c r="B121" s="455"/>
      <c r="C121" s="357">
        <v>2</v>
      </c>
      <c r="D121" s="358"/>
      <c r="E121" s="359" t="str">
        <f>'市長杯 U-12クラス_組み合わせ'!G137</f>
        <v>富士見SSS</v>
      </c>
      <c r="F121" s="360"/>
      <c r="G121" s="360"/>
      <c r="H121" s="360"/>
      <c r="I121" s="360"/>
      <c r="J121" s="360"/>
      <c r="K121" s="360"/>
      <c r="L121" s="365" t="s">
        <v>333</v>
      </c>
      <c r="M121" s="366"/>
      <c r="N121" s="70">
        <f>U120</f>
        <v>0</v>
      </c>
      <c r="O121" s="134" t="s">
        <v>216</v>
      </c>
      <c r="P121" s="72">
        <f>S120</f>
        <v>1</v>
      </c>
      <c r="Q121" s="73"/>
      <c r="R121" s="74"/>
      <c r="S121" s="74"/>
      <c r="T121" s="74"/>
      <c r="U121" s="75"/>
      <c r="V121" s="372" t="s">
        <v>332</v>
      </c>
      <c r="W121" s="366"/>
      <c r="X121" s="70">
        <f>Q108</f>
        <v>1</v>
      </c>
      <c r="Y121" s="134" t="s">
        <v>216</v>
      </c>
      <c r="Z121" s="76">
        <f>V108</f>
        <v>0</v>
      </c>
      <c r="AA121" s="365">
        <v>3</v>
      </c>
      <c r="AB121" s="448"/>
      <c r="AC121" s="372">
        <f>AE121-P121-Z121</f>
        <v>0</v>
      </c>
      <c r="AD121" s="448"/>
      <c r="AE121" s="372">
        <f>N121+X121</f>
        <v>1</v>
      </c>
      <c r="AF121" s="447"/>
      <c r="AG121" s="452">
        <v>2</v>
      </c>
      <c r="AH121" s="453"/>
    </row>
    <row r="122" spans="1:39" ht="22.5" customHeight="1" thickBot="1" x14ac:dyDescent="0.45">
      <c r="A122" s="454"/>
      <c r="B122" s="455"/>
      <c r="C122" s="349">
        <v>3</v>
      </c>
      <c r="D122" s="350"/>
      <c r="E122" s="351" t="str">
        <f>'市長杯 U-12クラス_組み合わせ'!G139</f>
        <v>細谷サッカークラブ</v>
      </c>
      <c r="F122" s="352"/>
      <c r="G122" s="352"/>
      <c r="H122" s="352"/>
      <c r="I122" s="352"/>
      <c r="J122" s="352"/>
      <c r="K122" s="352"/>
      <c r="L122" s="367" t="s">
        <v>333</v>
      </c>
      <c r="M122" s="368"/>
      <c r="N122" s="80">
        <f>Z120</f>
        <v>0</v>
      </c>
      <c r="O122" s="81" t="s">
        <v>216</v>
      </c>
      <c r="P122" s="82">
        <f>X120</f>
        <v>8</v>
      </c>
      <c r="Q122" s="371" t="s">
        <v>333</v>
      </c>
      <c r="R122" s="368"/>
      <c r="S122" s="80">
        <f>Z121</f>
        <v>0</v>
      </c>
      <c r="T122" s="81" t="s">
        <v>216</v>
      </c>
      <c r="U122" s="82">
        <f>X121</f>
        <v>1</v>
      </c>
      <c r="V122" s="83"/>
      <c r="W122" s="84"/>
      <c r="X122" s="84"/>
      <c r="Y122" s="84"/>
      <c r="Z122" s="85"/>
      <c r="AA122" s="367">
        <v>0</v>
      </c>
      <c r="AB122" s="449"/>
      <c r="AC122" s="371">
        <f>AE122-P122-U122</f>
        <v>-9</v>
      </c>
      <c r="AD122" s="449"/>
      <c r="AE122" s="371">
        <f>N122+S122</f>
        <v>0</v>
      </c>
      <c r="AF122" s="442"/>
      <c r="AG122" s="450">
        <v>3</v>
      </c>
      <c r="AH122" s="451"/>
    </row>
    <row r="123" spans="1:39" ht="18.75" customHeight="1" thickBot="1" x14ac:dyDescent="0.45">
      <c r="A123" s="153"/>
      <c r="B123" s="153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152"/>
      <c r="AB123" s="152"/>
      <c r="AC123" s="152"/>
      <c r="AD123" s="152"/>
      <c r="AE123" s="152"/>
      <c r="AF123" s="152"/>
      <c r="AG123" s="152"/>
      <c r="AH123" s="152"/>
    </row>
    <row r="124" spans="1:39" ht="22.5" customHeight="1" thickBot="1" x14ac:dyDescent="0.45">
      <c r="A124" s="153"/>
      <c r="B124" s="153"/>
      <c r="C124" s="340" t="s">
        <v>237</v>
      </c>
      <c r="D124" s="341"/>
      <c r="E124" s="341"/>
      <c r="F124" s="341"/>
      <c r="G124" s="341"/>
      <c r="H124" s="341"/>
      <c r="I124" s="341"/>
      <c r="J124" s="341"/>
      <c r="K124" s="341"/>
      <c r="L124" s="342" t="str">
        <f>E125</f>
        <v>緑が丘ＹＦＣ</v>
      </c>
      <c r="M124" s="343"/>
      <c r="N124" s="343"/>
      <c r="O124" s="343"/>
      <c r="P124" s="344"/>
      <c r="Q124" s="345" t="str">
        <f>E126</f>
        <v>スポルト宇都宮　U12</v>
      </c>
      <c r="R124" s="343"/>
      <c r="S124" s="343"/>
      <c r="T124" s="343"/>
      <c r="U124" s="344"/>
      <c r="V124" s="345" t="str">
        <f>E127</f>
        <v>石井FC</v>
      </c>
      <c r="W124" s="343"/>
      <c r="X124" s="343"/>
      <c r="Y124" s="343"/>
      <c r="Z124" s="346"/>
      <c r="AA124" s="443" t="s">
        <v>212</v>
      </c>
      <c r="AB124" s="457"/>
      <c r="AC124" s="458" t="s">
        <v>213</v>
      </c>
      <c r="AD124" s="457"/>
      <c r="AE124" s="458" t="s">
        <v>214</v>
      </c>
      <c r="AF124" s="444"/>
      <c r="AG124" s="460" t="s">
        <v>215</v>
      </c>
      <c r="AH124" s="461"/>
    </row>
    <row r="125" spans="1:39" ht="22.5" customHeight="1" x14ac:dyDescent="0.4">
      <c r="A125" s="454"/>
      <c r="B125" s="455"/>
      <c r="C125" s="332">
        <v>4</v>
      </c>
      <c r="D125" s="333"/>
      <c r="E125" s="334" t="str">
        <f>'市長杯 U-12クラス_組み合わせ'!G141</f>
        <v>緑が丘ＹＦＣ</v>
      </c>
      <c r="F125" s="335"/>
      <c r="G125" s="335"/>
      <c r="H125" s="335"/>
      <c r="I125" s="335"/>
      <c r="J125" s="335"/>
      <c r="K125" s="335"/>
      <c r="L125" s="63"/>
      <c r="M125" s="64"/>
      <c r="N125" s="64"/>
      <c r="O125" s="64"/>
      <c r="P125" s="65"/>
      <c r="Q125" s="369" t="s">
        <v>332</v>
      </c>
      <c r="R125" s="370"/>
      <c r="S125" s="66">
        <f>Q106</f>
        <v>3</v>
      </c>
      <c r="T125" s="67" t="s">
        <v>216</v>
      </c>
      <c r="U125" s="68">
        <f>V106</f>
        <v>0</v>
      </c>
      <c r="V125" s="369" t="s">
        <v>333</v>
      </c>
      <c r="W125" s="370"/>
      <c r="X125" s="66">
        <f>Q114</f>
        <v>1</v>
      </c>
      <c r="Y125" s="67" t="s">
        <v>216</v>
      </c>
      <c r="Z125" s="69">
        <f>V114</f>
        <v>2</v>
      </c>
      <c r="AA125" s="445">
        <v>3</v>
      </c>
      <c r="AB125" s="459"/>
      <c r="AC125" s="369">
        <f>AE125-U125-Z125</f>
        <v>2</v>
      </c>
      <c r="AD125" s="459"/>
      <c r="AE125" s="369">
        <f>S125+X125</f>
        <v>4</v>
      </c>
      <c r="AF125" s="446"/>
      <c r="AG125" s="468">
        <v>2</v>
      </c>
      <c r="AH125" s="469"/>
    </row>
    <row r="126" spans="1:39" ht="22.5" customHeight="1" x14ac:dyDescent="0.4">
      <c r="A126" s="454"/>
      <c r="B126" s="455"/>
      <c r="C126" s="357">
        <v>5</v>
      </c>
      <c r="D126" s="358"/>
      <c r="E126" s="359" t="str">
        <f>'市長杯 U-12クラス_組み合わせ'!G143</f>
        <v>スポルト宇都宮　U12</v>
      </c>
      <c r="F126" s="360"/>
      <c r="G126" s="360"/>
      <c r="H126" s="360"/>
      <c r="I126" s="360"/>
      <c r="J126" s="360"/>
      <c r="K126" s="360"/>
      <c r="L126" s="365" t="s">
        <v>333</v>
      </c>
      <c r="M126" s="366"/>
      <c r="N126" s="70">
        <f>U125</f>
        <v>0</v>
      </c>
      <c r="O126" s="134" t="s">
        <v>216</v>
      </c>
      <c r="P126" s="72">
        <f>S125</f>
        <v>3</v>
      </c>
      <c r="Q126" s="73"/>
      <c r="R126" s="74"/>
      <c r="S126" s="74"/>
      <c r="T126" s="74"/>
      <c r="U126" s="75"/>
      <c r="V126" s="372" t="s">
        <v>333</v>
      </c>
      <c r="W126" s="366"/>
      <c r="X126" s="70">
        <f>Q110</f>
        <v>0</v>
      </c>
      <c r="Y126" s="134" t="s">
        <v>216</v>
      </c>
      <c r="Z126" s="76">
        <f>V110</f>
        <v>1</v>
      </c>
      <c r="AA126" s="365">
        <v>0</v>
      </c>
      <c r="AB126" s="448"/>
      <c r="AC126" s="372">
        <f>AE126-P126-Z126</f>
        <v>-4</v>
      </c>
      <c r="AD126" s="448"/>
      <c r="AE126" s="372">
        <f>N126+X126</f>
        <v>0</v>
      </c>
      <c r="AF126" s="447"/>
      <c r="AG126" s="452">
        <v>3</v>
      </c>
      <c r="AH126" s="453"/>
    </row>
    <row r="127" spans="1:39" ht="22.5" customHeight="1" thickBot="1" x14ac:dyDescent="0.45">
      <c r="A127" s="454" t="s">
        <v>344</v>
      </c>
      <c r="B127" s="455"/>
      <c r="C127" s="349">
        <v>6</v>
      </c>
      <c r="D127" s="350"/>
      <c r="E127" s="351" t="str">
        <f>'市長杯 U-12クラス_組み合わせ'!G145</f>
        <v>石井FC</v>
      </c>
      <c r="F127" s="352"/>
      <c r="G127" s="352"/>
      <c r="H127" s="352"/>
      <c r="I127" s="352"/>
      <c r="J127" s="352"/>
      <c r="K127" s="352"/>
      <c r="L127" s="367" t="s">
        <v>332</v>
      </c>
      <c r="M127" s="368"/>
      <c r="N127" s="80">
        <f>Z125</f>
        <v>2</v>
      </c>
      <c r="O127" s="81" t="s">
        <v>216</v>
      </c>
      <c r="P127" s="82">
        <f>X125</f>
        <v>1</v>
      </c>
      <c r="Q127" s="371" t="s">
        <v>332</v>
      </c>
      <c r="R127" s="368"/>
      <c r="S127" s="80">
        <f>Z126</f>
        <v>1</v>
      </c>
      <c r="T127" s="81" t="s">
        <v>216</v>
      </c>
      <c r="U127" s="82">
        <f>X126</f>
        <v>0</v>
      </c>
      <c r="V127" s="83"/>
      <c r="W127" s="84"/>
      <c r="X127" s="84"/>
      <c r="Y127" s="84"/>
      <c r="Z127" s="85"/>
      <c r="AA127" s="367">
        <v>6</v>
      </c>
      <c r="AB127" s="449"/>
      <c r="AC127" s="371">
        <f>AE127-P127-U127</f>
        <v>2</v>
      </c>
      <c r="AD127" s="449"/>
      <c r="AE127" s="371">
        <f>N127+S127</f>
        <v>3</v>
      </c>
      <c r="AF127" s="442"/>
      <c r="AG127" s="450">
        <v>1</v>
      </c>
      <c r="AH127" s="451"/>
    </row>
    <row r="128" spans="1:39" ht="18.75" customHeight="1" x14ac:dyDescent="0.4">
      <c r="C128" s="87"/>
      <c r="D128" s="87"/>
      <c r="E128" s="60"/>
      <c r="F128" s="60"/>
      <c r="G128" s="60"/>
      <c r="H128" s="60"/>
      <c r="I128" s="60"/>
      <c r="J128" s="60"/>
      <c r="K128" s="60"/>
      <c r="L128" s="60"/>
      <c r="M128" s="60"/>
      <c r="N128" s="87"/>
      <c r="O128" s="87"/>
      <c r="P128" s="49"/>
      <c r="Q128" s="87"/>
      <c r="R128" s="49"/>
      <c r="S128" s="87"/>
      <c r="T128" s="87"/>
      <c r="U128" s="49"/>
      <c r="V128" s="87"/>
      <c r="W128" s="49"/>
      <c r="AC128" s="87"/>
      <c r="AD128" s="87"/>
      <c r="AE128" s="87"/>
      <c r="AF128" s="87"/>
      <c r="AG128" s="87"/>
      <c r="AH128" s="87"/>
      <c r="AI128" s="87"/>
      <c r="AJ128" s="87"/>
    </row>
    <row r="129" spans="1:39" ht="18.75" customHeight="1" x14ac:dyDescent="0.4">
      <c r="A129" s="393" t="s">
        <v>225</v>
      </c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  <c r="AF129" s="393"/>
      <c r="AG129" s="393"/>
      <c r="AH129" s="393"/>
      <c r="AI129" s="393"/>
      <c r="AJ129" s="393"/>
      <c r="AK129" s="393"/>
      <c r="AL129" s="393"/>
      <c r="AM129" s="393"/>
    </row>
    <row r="130" spans="1:39" ht="18.75" customHeight="1" x14ac:dyDescent="0.4">
      <c r="A130" s="393"/>
      <c r="B130" s="393"/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  <c r="AH130" s="393"/>
      <c r="AI130" s="393"/>
      <c r="AJ130" s="393"/>
      <c r="AK130" s="393"/>
      <c r="AL130" s="393"/>
      <c r="AM130" s="393"/>
    </row>
    <row r="131" spans="1:39" ht="18.75" customHeight="1" x14ac:dyDescent="0.4">
      <c r="B131" s="456" t="s">
        <v>233</v>
      </c>
      <c r="C131" s="456"/>
      <c r="D131" s="456"/>
      <c r="E131" s="456"/>
      <c r="F131" s="471" t="s">
        <v>336</v>
      </c>
      <c r="G131" s="471"/>
      <c r="H131" s="439" t="str">
        <f>L148</f>
        <v>FCアリーバ　V</v>
      </c>
      <c r="I131" s="440"/>
      <c r="J131" s="440"/>
      <c r="K131" s="440"/>
      <c r="L131" s="440"/>
      <c r="M131" s="440"/>
      <c r="N131" s="440"/>
      <c r="O131" s="440"/>
      <c r="P131" s="440"/>
      <c r="Q131" s="440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50"/>
    </row>
    <row r="132" spans="1:39" ht="18.75" customHeight="1" x14ac:dyDescent="0.4">
      <c r="B132" s="394" t="s">
        <v>202</v>
      </c>
      <c r="C132" s="394"/>
      <c r="D132" s="394"/>
      <c r="E132" s="394"/>
      <c r="F132" s="395" t="str">
        <f>'市長杯 U-12クラス_組み合わせ'!T84</f>
        <v>石　井　No6</v>
      </c>
      <c r="G132" s="395"/>
      <c r="H132" s="395"/>
      <c r="I132" s="395"/>
      <c r="J132" s="395"/>
      <c r="K132" s="395"/>
      <c r="L132" s="395"/>
      <c r="M132" s="395"/>
      <c r="N132" s="394" t="s">
        <v>203</v>
      </c>
      <c r="O132" s="394"/>
      <c r="P132" s="394"/>
      <c r="Q132" s="394"/>
      <c r="R132" s="395" t="str">
        <f>'市長杯 U-12クラス_組み合わせ'!W93</f>
        <v>豊郷JFC宇都宮　U-12</v>
      </c>
      <c r="S132" s="395"/>
      <c r="T132" s="395"/>
      <c r="U132" s="395"/>
      <c r="V132" s="395"/>
      <c r="W132" s="395"/>
      <c r="X132" s="395"/>
      <c r="Y132" s="395"/>
      <c r="Z132" s="394" t="s">
        <v>204</v>
      </c>
      <c r="AA132" s="394"/>
      <c r="AB132" s="394"/>
      <c r="AC132" s="394"/>
      <c r="AD132" s="396">
        <v>44381</v>
      </c>
      <c r="AE132" s="397"/>
      <c r="AF132" s="397"/>
      <c r="AG132" s="397"/>
      <c r="AH132" s="397"/>
      <c r="AI132" s="397"/>
      <c r="AJ132" s="397"/>
      <c r="AK132" s="398">
        <f>AD132</f>
        <v>44381</v>
      </c>
      <c r="AL132" s="399"/>
    </row>
    <row r="133" spans="1:39" ht="18.75" customHeight="1" x14ac:dyDescent="0.4">
      <c r="T133" s="47"/>
    </row>
    <row r="134" spans="1:39" ht="18.75" customHeight="1" thickBot="1" x14ac:dyDescent="0.45">
      <c r="A134" s="426" t="s">
        <v>322</v>
      </c>
      <c r="B134" s="426"/>
      <c r="C134" s="426"/>
      <c r="D134" s="426"/>
      <c r="E134" s="426"/>
      <c r="F134" s="426"/>
      <c r="G134" s="426"/>
      <c r="H134" s="426"/>
      <c r="I134" s="426"/>
      <c r="J134" s="426"/>
      <c r="K134" s="426"/>
      <c r="L134" s="426"/>
      <c r="M134" s="426"/>
      <c r="N134" s="426"/>
      <c r="O134" s="426"/>
      <c r="P134" s="426"/>
    </row>
    <row r="135" spans="1:39" ht="18.75" customHeight="1" thickBot="1" x14ac:dyDescent="0.45">
      <c r="A135" s="410"/>
      <c r="B135" s="400"/>
      <c r="C135" s="411" t="s">
        <v>205</v>
      </c>
      <c r="D135" s="411"/>
      <c r="E135" s="411"/>
      <c r="F135" s="400" t="s">
        <v>206</v>
      </c>
      <c r="G135" s="400"/>
      <c r="H135" s="400"/>
      <c r="I135" s="411" t="s">
        <v>207</v>
      </c>
      <c r="J135" s="411"/>
      <c r="K135" s="411"/>
      <c r="L135" s="411"/>
      <c r="M135" s="411"/>
      <c r="N135" s="411"/>
      <c r="O135" s="411"/>
      <c r="P135" s="411"/>
      <c r="Q135" s="411" t="s">
        <v>208</v>
      </c>
      <c r="R135" s="411"/>
      <c r="S135" s="411"/>
      <c r="T135" s="411"/>
      <c r="U135" s="411"/>
      <c r="V135" s="411"/>
      <c r="W135" s="411"/>
      <c r="X135" s="411" t="s">
        <v>207</v>
      </c>
      <c r="Y135" s="411"/>
      <c r="Z135" s="411"/>
      <c r="AA135" s="411"/>
      <c r="AB135" s="411"/>
      <c r="AC135" s="411"/>
      <c r="AD135" s="411"/>
      <c r="AE135" s="411"/>
      <c r="AF135" s="400" t="s">
        <v>206</v>
      </c>
      <c r="AG135" s="400"/>
      <c r="AH135" s="400"/>
      <c r="AI135" s="400" t="s">
        <v>209</v>
      </c>
      <c r="AJ135" s="400"/>
      <c r="AK135" s="400"/>
      <c r="AL135" s="400"/>
      <c r="AM135" s="401"/>
    </row>
    <row r="136" spans="1:39" ht="18.75" customHeight="1" x14ac:dyDescent="0.4">
      <c r="A136" s="402">
        <v>1</v>
      </c>
      <c r="B136" s="403"/>
      <c r="C136" s="404">
        <v>0.35416666666666669</v>
      </c>
      <c r="D136" s="404"/>
      <c r="E136" s="404"/>
      <c r="F136" s="405"/>
      <c r="G136" s="405"/>
      <c r="H136" s="405"/>
      <c r="I136" s="406" t="str">
        <f>E152</f>
        <v>みはらSCｊｒ</v>
      </c>
      <c r="J136" s="407"/>
      <c r="K136" s="407"/>
      <c r="L136" s="407"/>
      <c r="M136" s="407"/>
      <c r="N136" s="407"/>
      <c r="O136" s="407"/>
      <c r="P136" s="407"/>
      <c r="Q136" s="408">
        <f>IF(OR(S136="",S137=""),"",S136+S137)</f>
        <v>1</v>
      </c>
      <c r="R136" s="409"/>
      <c r="S136" s="52">
        <v>0</v>
      </c>
      <c r="T136" s="53" t="s">
        <v>210</v>
      </c>
      <c r="U136" s="52">
        <v>0</v>
      </c>
      <c r="V136" s="408">
        <f>IF(OR(U136="",U137=""),"",U136+U137)</f>
        <v>1</v>
      </c>
      <c r="W136" s="408"/>
      <c r="X136" s="406" t="str">
        <f>E153</f>
        <v>FCアリーバ　V</v>
      </c>
      <c r="Y136" s="407"/>
      <c r="Z136" s="407"/>
      <c r="AA136" s="407"/>
      <c r="AB136" s="407"/>
      <c r="AC136" s="407"/>
      <c r="AD136" s="407"/>
      <c r="AE136" s="407"/>
      <c r="AF136" s="405"/>
      <c r="AG136" s="405"/>
      <c r="AH136" s="405"/>
      <c r="AI136" s="408" t="s">
        <v>289</v>
      </c>
      <c r="AJ136" s="408"/>
      <c r="AK136" s="408"/>
      <c r="AL136" s="408"/>
      <c r="AM136" s="412"/>
    </row>
    <row r="137" spans="1:39" ht="18.75" customHeight="1" x14ac:dyDescent="0.4">
      <c r="A137" s="375"/>
      <c r="B137" s="376"/>
      <c r="C137" s="377"/>
      <c r="D137" s="377"/>
      <c r="E137" s="377"/>
      <c r="F137" s="378"/>
      <c r="G137" s="378"/>
      <c r="H137" s="378"/>
      <c r="I137" s="381"/>
      <c r="J137" s="381"/>
      <c r="K137" s="381"/>
      <c r="L137" s="381"/>
      <c r="M137" s="381"/>
      <c r="N137" s="381"/>
      <c r="O137" s="381"/>
      <c r="P137" s="381"/>
      <c r="Q137" s="383"/>
      <c r="R137" s="383"/>
      <c r="S137" s="54">
        <v>1</v>
      </c>
      <c r="T137" s="55" t="s">
        <v>210</v>
      </c>
      <c r="U137" s="54">
        <v>1</v>
      </c>
      <c r="V137" s="382"/>
      <c r="W137" s="382"/>
      <c r="X137" s="381"/>
      <c r="Y137" s="381"/>
      <c r="Z137" s="381"/>
      <c r="AA137" s="381"/>
      <c r="AB137" s="381"/>
      <c r="AC137" s="381"/>
      <c r="AD137" s="381"/>
      <c r="AE137" s="381"/>
      <c r="AF137" s="378"/>
      <c r="AG137" s="378"/>
      <c r="AH137" s="378"/>
      <c r="AI137" s="382"/>
      <c r="AJ137" s="382"/>
      <c r="AK137" s="382"/>
      <c r="AL137" s="382"/>
      <c r="AM137" s="384"/>
    </row>
    <row r="138" spans="1:39" ht="18.75" customHeight="1" x14ac:dyDescent="0.4">
      <c r="A138" s="373">
        <v>2</v>
      </c>
      <c r="B138" s="374"/>
      <c r="C138" s="377">
        <f>C136+"0:40"</f>
        <v>0.38194444444444448</v>
      </c>
      <c r="D138" s="377">
        <v>0.4375</v>
      </c>
      <c r="E138" s="377"/>
      <c r="F138" s="378"/>
      <c r="G138" s="378"/>
      <c r="H138" s="378"/>
      <c r="I138" s="379" t="str">
        <f>E157</f>
        <v>豊郷JFC宇都宮　U-12</v>
      </c>
      <c r="J138" s="380"/>
      <c r="K138" s="380"/>
      <c r="L138" s="380"/>
      <c r="M138" s="380"/>
      <c r="N138" s="380"/>
      <c r="O138" s="380"/>
      <c r="P138" s="380"/>
      <c r="Q138" s="382">
        <f t="shared" ref="Q138" si="64">IF(OR(S138="",S139=""),"",S138+S139)</f>
        <v>6</v>
      </c>
      <c r="R138" s="383"/>
      <c r="S138" s="56">
        <v>2</v>
      </c>
      <c r="T138" s="57" t="s">
        <v>210</v>
      </c>
      <c r="U138" s="56">
        <v>0</v>
      </c>
      <c r="V138" s="382">
        <f t="shared" ref="V138" si="65">IF(OR(U138="",U139=""),"",U138+U139)</f>
        <v>0</v>
      </c>
      <c r="W138" s="382"/>
      <c r="X138" s="379" t="str">
        <f>E158</f>
        <v>宇大付属小SSS　U-11</v>
      </c>
      <c r="Y138" s="380"/>
      <c r="Z138" s="380"/>
      <c r="AA138" s="380"/>
      <c r="AB138" s="380"/>
      <c r="AC138" s="380"/>
      <c r="AD138" s="380"/>
      <c r="AE138" s="380"/>
      <c r="AF138" s="378"/>
      <c r="AG138" s="378"/>
      <c r="AH138" s="378"/>
      <c r="AI138" s="382" t="s">
        <v>290</v>
      </c>
      <c r="AJ138" s="382"/>
      <c r="AK138" s="382"/>
      <c r="AL138" s="382"/>
      <c r="AM138" s="384"/>
    </row>
    <row r="139" spans="1:39" ht="18.75" customHeight="1" x14ac:dyDescent="0.4">
      <c r="A139" s="375"/>
      <c r="B139" s="376"/>
      <c r="C139" s="377"/>
      <c r="D139" s="377"/>
      <c r="E139" s="377"/>
      <c r="F139" s="378"/>
      <c r="G139" s="378"/>
      <c r="H139" s="378"/>
      <c r="I139" s="381"/>
      <c r="J139" s="381"/>
      <c r="K139" s="381"/>
      <c r="L139" s="381"/>
      <c r="M139" s="381"/>
      <c r="N139" s="381"/>
      <c r="O139" s="381"/>
      <c r="P139" s="381"/>
      <c r="Q139" s="383"/>
      <c r="R139" s="383"/>
      <c r="S139" s="54">
        <v>4</v>
      </c>
      <c r="T139" s="55" t="s">
        <v>210</v>
      </c>
      <c r="U139" s="54">
        <v>0</v>
      </c>
      <c r="V139" s="382"/>
      <c r="W139" s="382"/>
      <c r="X139" s="381"/>
      <c r="Y139" s="381"/>
      <c r="Z139" s="381"/>
      <c r="AA139" s="381"/>
      <c r="AB139" s="381"/>
      <c r="AC139" s="381"/>
      <c r="AD139" s="381"/>
      <c r="AE139" s="381"/>
      <c r="AF139" s="378"/>
      <c r="AG139" s="378"/>
      <c r="AH139" s="378"/>
      <c r="AI139" s="382"/>
      <c r="AJ139" s="382"/>
      <c r="AK139" s="382"/>
      <c r="AL139" s="382"/>
      <c r="AM139" s="384"/>
    </row>
    <row r="140" spans="1:39" ht="18.75" customHeight="1" x14ac:dyDescent="0.4">
      <c r="A140" s="373">
        <v>3</v>
      </c>
      <c r="B140" s="374"/>
      <c r="C140" s="377">
        <f t="shared" ref="C140" si="66">C138+"0:40"</f>
        <v>0.40972222222222227</v>
      </c>
      <c r="D140" s="377">
        <v>0.47916666666666702</v>
      </c>
      <c r="E140" s="377"/>
      <c r="F140" s="378"/>
      <c r="G140" s="378"/>
      <c r="H140" s="378"/>
      <c r="I140" s="379" t="str">
        <f>E153</f>
        <v>FCアリーバ　V</v>
      </c>
      <c r="J140" s="380"/>
      <c r="K140" s="380"/>
      <c r="L140" s="380"/>
      <c r="M140" s="380"/>
      <c r="N140" s="380"/>
      <c r="O140" s="380"/>
      <c r="P140" s="380"/>
      <c r="Q140" s="382">
        <f t="shared" ref="Q140" si="67">IF(OR(S140="",S141=""),"",S140+S141)</f>
        <v>8</v>
      </c>
      <c r="R140" s="383"/>
      <c r="S140" s="56">
        <v>3</v>
      </c>
      <c r="T140" s="57" t="s">
        <v>210</v>
      </c>
      <c r="U140" s="56">
        <v>0</v>
      </c>
      <c r="V140" s="382">
        <f t="shared" ref="V140" si="68">IF(OR(U140="",U141=""),"",U140+U141)</f>
        <v>0</v>
      </c>
      <c r="W140" s="382"/>
      <c r="X140" s="379" t="str">
        <f>E154</f>
        <v>ＳＵＧＡＯプロミネンス</v>
      </c>
      <c r="Y140" s="380"/>
      <c r="Z140" s="380"/>
      <c r="AA140" s="380"/>
      <c r="AB140" s="380"/>
      <c r="AC140" s="380"/>
      <c r="AD140" s="380"/>
      <c r="AE140" s="380"/>
      <c r="AF140" s="378"/>
      <c r="AG140" s="378"/>
      <c r="AH140" s="378"/>
      <c r="AI140" s="382" t="s">
        <v>291</v>
      </c>
      <c r="AJ140" s="382"/>
      <c r="AK140" s="382"/>
      <c r="AL140" s="382"/>
      <c r="AM140" s="384"/>
    </row>
    <row r="141" spans="1:39" ht="18.75" customHeight="1" x14ac:dyDescent="0.4">
      <c r="A141" s="375"/>
      <c r="B141" s="376"/>
      <c r="C141" s="377"/>
      <c r="D141" s="377"/>
      <c r="E141" s="377"/>
      <c r="F141" s="378"/>
      <c r="G141" s="378"/>
      <c r="H141" s="378"/>
      <c r="I141" s="381"/>
      <c r="J141" s="381"/>
      <c r="K141" s="381"/>
      <c r="L141" s="381"/>
      <c r="M141" s="381"/>
      <c r="N141" s="381"/>
      <c r="O141" s="381"/>
      <c r="P141" s="381"/>
      <c r="Q141" s="383"/>
      <c r="R141" s="383"/>
      <c r="S141" s="54">
        <v>5</v>
      </c>
      <c r="T141" s="55" t="s">
        <v>210</v>
      </c>
      <c r="U141" s="54">
        <v>0</v>
      </c>
      <c r="V141" s="382"/>
      <c r="W141" s="382"/>
      <c r="X141" s="381"/>
      <c r="Y141" s="381"/>
      <c r="Z141" s="381"/>
      <c r="AA141" s="381"/>
      <c r="AB141" s="381"/>
      <c r="AC141" s="381"/>
      <c r="AD141" s="381"/>
      <c r="AE141" s="381"/>
      <c r="AF141" s="378"/>
      <c r="AG141" s="378"/>
      <c r="AH141" s="378"/>
      <c r="AI141" s="382"/>
      <c r="AJ141" s="382"/>
      <c r="AK141" s="382"/>
      <c r="AL141" s="382"/>
      <c r="AM141" s="384"/>
    </row>
    <row r="142" spans="1:39" ht="18.75" customHeight="1" x14ac:dyDescent="0.4">
      <c r="A142" s="373">
        <v>4</v>
      </c>
      <c r="B142" s="374"/>
      <c r="C142" s="377">
        <f t="shared" ref="C142" si="69">C140+"0:40"</f>
        <v>0.43750000000000006</v>
      </c>
      <c r="D142" s="377">
        <v>0.52083333333333304</v>
      </c>
      <c r="E142" s="377"/>
      <c r="F142" s="378"/>
      <c r="G142" s="378"/>
      <c r="H142" s="378"/>
      <c r="I142" s="379" t="str">
        <f>E158</f>
        <v>宇大付属小SSS　U-11</v>
      </c>
      <c r="J142" s="380"/>
      <c r="K142" s="380"/>
      <c r="L142" s="380"/>
      <c r="M142" s="380"/>
      <c r="N142" s="380"/>
      <c r="O142" s="380"/>
      <c r="P142" s="380"/>
      <c r="Q142" s="382">
        <f t="shared" ref="Q142" si="70">IF(OR(S142="",S143=""),"",S142+S143)</f>
        <v>1</v>
      </c>
      <c r="R142" s="383"/>
      <c r="S142" s="56">
        <v>0</v>
      </c>
      <c r="T142" s="57" t="s">
        <v>210</v>
      </c>
      <c r="U142" s="56">
        <v>0</v>
      </c>
      <c r="V142" s="382">
        <f t="shared" ref="V142" si="71">IF(OR(U142="",U143=""),"",U142+U143)</f>
        <v>2</v>
      </c>
      <c r="W142" s="382"/>
      <c r="X142" s="379" t="str">
        <f>E159</f>
        <v>リフレSCチェルビアット</v>
      </c>
      <c r="Y142" s="380"/>
      <c r="Z142" s="380"/>
      <c r="AA142" s="380"/>
      <c r="AB142" s="380"/>
      <c r="AC142" s="380"/>
      <c r="AD142" s="380"/>
      <c r="AE142" s="380"/>
      <c r="AF142" s="378"/>
      <c r="AG142" s="378"/>
      <c r="AH142" s="378"/>
      <c r="AI142" s="382" t="s">
        <v>292</v>
      </c>
      <c r="AJ142" s="382"/>
      <c r="AK142" s="382"/>
      <c r="AL142" s="382"/>
      <c r="AM142" s="384"/>
    </row>
    <row r="143" spans="1:39" ht="18.75" customHeight="1" x14ac:dyDescent="0.4">
      <c r="A143" s="375"/>
      <c r="B143" s="376"/>
      <c r="C143" s="377"/>
      <c r="D143" s="377"/>
      <c r="E143" s="377"/>
      <c r="F143" s="378"/>
      <c r="G143" s="378"/>
      <c r="H143" s="378"/>
      <c r="I143" s="381"/>
      <c r="J143" s="381"/>
      <c r="K143" s="381"/>
      <c r="L143" s="381"/>
      <c r="M143" s="381"/>
      <c r="N143" s="381"/>
      <c r="O143" s="381"/>
      <c r="P143" s="381"/>
      <c r="Q143" s="383"/>
      <c r="R143" s="383"/>
      <c r="S143" s="54">
        <v>1</v>
      </c>
      <c r="T143" s="55" t="s">
        <v>210</v>
      </c>
      <c r="U143" s="54">
        <v>2</v>
      </c>
      <c r="V143" s="382"/>
      <c r="W143" s="382"/>
      <c r="X143" s="381"/>
      <c r="Y143" s="381"/>
      <c r="Z143" s="381"/>
      <c r="AA143" s="381"/>
      <c r="AB143" s="381"/>
      <c r="AC143" s="381"/>
      <c r="AD143" s="381"/>
      <c r="AE143" s="381"/>
      <c r="AF143" s="378"/>
      <c r="AG143" s="378"/>
      <c r="AH143" s="378"/>
      <c r="AI143" s="382"/>
      <c r="AJ143" s="382"/>
      <c r="AK143" s="382"/>
      <c r="AL143" s="382"/>
      <c r="AM143" s="384"/>
    </row>
    <row r="144" spans="1:39" ht="18.75" customHeight="1" x14ac:dyDescent="0.4">
      <c r="A144" s="373">
        <v>5</v>
      </c>
      <c r="B144" s="374"/>
      <c r="C144" s="377">
        <f t="shared" ref="C144" si="72">C142+"0:40"</f>
        <v>0.46527777777777785</v>
      </c>
      <c r="D144" s="377">
        <v>0.5625</v>
      </c>
      <c r="E144" s="377"/>
      <c r="F144" s="378"/>
      <c r="G144" s="378"/>
      <c r="H144" s="378"/>
      <c r="I144" s="379" t="str">
        <f>E152</f>
        <v>みはらSCｊｒ</v>
      </c>
      <c r="J144" s="380"/>
      <c r="K144" s="380"/>
      <c r="L144" s="380"/>
      <c r="M144" s="380"/>
      <c r="N144" s="380"/>
      <c r="O144" s="380"/>
      <c r="P144" s="380"/>
      <c r="Q144" s="382">
        <f t="shared" ref="Q144" si="73">IF(OR(S144="",S145=""),"",S144+S145)</f>
        <v>8</v>
      </c>
      <c r="R144" s="383"/>
      <c r="S144" s="56">
        <v>3</v>
      </c>
      <c r="T144" s="57" t="s">
        <v>210</v>
      </c>
      <c r="U144" s="56">
        <v>0</v>
      </c>
      <c r="V144" s="382">
        <f t="shared" ref="V144" si="74">IF(OR(U144="",U145=""),"",U144+U145)</f>
        <v>0</v>
      </c>
      <c r="W144" s="382"/>
      <c r="X144" s="379" t="str">
        <f>E154</f>
        <v>ＳＵＧＡＯプロミネンス</v>
      </c>
      <c r="Y144" s="380"/>
      <c r="Z144" s="380"/>
      <c r="AA144" s="380"/>
      <c r="AB144" s="380"/>
      <c r="AC144" s="380"/>
      <c r="AD144" s="380"/>
      <c r="AE144" s="380"/>
      <c r="AF144" s="378"/>
      <c r="AG144" s="378"/>
      <c r="AH144" s="378"/>
      <c r="AI144" s="382" t="s">
        <v>293</v>
      </c>
      <c r="AJ144" s="382"/>
      <c r="AK144" s="382"/>
      <c r="AL144" s="382"/>
      <c r="AM144" s="384"/>
    </row>
    <row r="145" spans="1:39" ht="18.75" customHeight="1" x14ac:dyDescent="0.4">
      <c r="A145" s="375"/>
      <c r="B145" s="376"/>
      <c r="C145" s="377"/>
      <c r="D145" s="377"/>
      <c r="E145" s="377"/>
      <c r="F145" s="378"/>
      <c r="G145" s="378"/>
      <c r="H145" s="378"/>
      <c r="I145" s="381"/>
      <c r="J145" s="381"/>
      <c r="K145" s="381"/>
      <c r="L145" s="381"/>
      <c r="M145" s="381"/>
      <c r="N145" s="381"/>
      <c r="O145" s="381"/>
      <c r="P145" s="381"/>
      <c r="Q145" s="383"/>
      <c r="R145" s="383"/>
      <c r="S145" s="54">
        <v>5</v>
      </c>
      <c r="T145" s="55" t="s">
        <v>210</v>
      </c>
      <c r="U145" s="54">
        <v>0</v>
      </c>
      <c r="V145" s="382"/>
      <c r="W145" s="382"/>
      <c r="X145" s="381"/>
      <c r="Y145" s="381"/>
      <c r="Z145" s="381"/>
      <c r="AA145" s="381"/>
      <c r="AB145" s="381"/>
      <c r="AC145" s="381"/>
      <c r="AD145" s="381"/>
      <c r="AE145" s="381"/>
      <c r="AF145" s="378"/>
      <c r="AG145" s="378"/>
      <c r="AH145" s="378"/>
      <c r="AI145" s="382"/>
      <c r="AJ145" s="382"/>
      <c r="AK145" s="382"/>
      <c r="AL145" s="382"/>
      <c r="AM145" s="384"/>
    </row>
    <row r="146" spans="1:39" ht="18.75" customHeight="1" x14ac:dyDescent="0.4">
      <c r="A146" s="373">
        <v>6</v>
      </c>
      <c r="B146" s="374"/>
      <c r="C146" s="377">
        <f t="shared" ref="C146" si="75">C144+"0:40"</f>
        <v>0.49305555555555564</v>
      </c>
      <c r="D146" s="377">
        <v>0.60416666666666696</v>
      </c>
      <c r="E146" s="377"/>
      <c r="F146" s="378"/>
      <c r="G146" s="378"/>
      <c r="H146" s="378"/>
      <c r="I146" s="379" t="str">
        <f>E157</f>
        <v>豊郷JFC宇都宮　U-12</v>
      </c>
      <c r="J146" s="380"/>
      <c r="K146" s="380"/>
      <c r="L146" s="380"/>
      <c r="M146" s="380"/>
      <c r="N146" s="380"/>
      <c r="O146" s="380"/>
      <c r="P146" s="380"/>
      <c r="Q146" s="382">
        <f t="shared" ref="Q146" si="76">IF(OR(S146="",S147=""),"",S146+S147)</f>
        <v>0</v>
      </c>
      <c r="R146" s="383"/>
      <c r="S146" s="56">
        <v>0</v>
      </c>
      <c r="T146" s="57" t="s">
        <v>210</v>
      </c>
      <c r="U146" s="56">
        <v>1</v>
      </c>
      <c r="V146" s="382">
        <f t="shared" ref="V146" si="77">IF(OR(U146="",U147=""),"",U146+U147)</f>
        <v>1</v>
      </c>
      <c r="W146" s="382"/>
      <c r="X146" s="379" t="str">
        <f>E159</f>
        <v>リフレSCチェルビアット</v>
      </c>
      <c r="Y146" s="380"/>
      <c r="Z146" s="380"/>
      <c r="AA146" s="380"/>
      <c r="AB146" s="380"/>
      <c r="AC146" s="380"/>
      <c r="AD146" s="380"/>
      <c r="AE146" s="380"/>
      <c r="AF146" s="378"/>
      <c r="AG146" s="378"/>
      <c r="AH146" s="378"/>
      <c r="AI146" s="382" t="s">
        <v>294</v>
      </c>
      <c r="AJ146" s="382"/>
      <c r="AK146" s="382"/>
      <c r="AL146" s="382"/>
      <c r="AM146" s="384"/>
    </row>
    <row r="147" spans="1:39" ht="18.75" customHeight="1" x14ac:dyDescent="0.4">
      <c r="A147" s="375"/>
      <c r="B147" s="376"/>
      <c r="C147" s="377"/>
      <c r="D147" s="377"/>
      <c r="E147" s="377"/>
      <c r="F147" s="378"/>
      <c r="G147" s="378"/>
      <c r="H147" s="378"/>
      <c r="I147" s="381"/>
      <c r="J147" s="381"/>
      <c r="K147" s="381"/>
      <c r="L147" s="381"/>
      <c r="M147" s="381"/>
      <c r="N147" s="381"/>
      <c r="O147" s="381"/>
      <c r="P147" s="381"/>
      <c r="Q147" s="383"/>
      <c r="R147" s="383"/>
      <c r="S147" s="54">
        <v>0</v>
      </c>
      <c r="T147" s="55" t="s">
        <v>210</v>
      </c>
      <c r="U147" s="54">
        <v>0</v>
      </c>
      <c r="V147" s="382"/>
      <c r="W147" s="382"/>
      <c r="X147" s="381"/>
      <c r="Y147" s="381"/>
      <c r="Z147" s="381"/>
      <c r="AA147" s="381"/>
      <c r="AB147" s="381"/>
      <c r="AC147" s="381"/>
      <c r="AD147" s="381"/>
      <c r="AE147" s="381"/>
      <c r="AF147" s="378"/>
      <c r="AG147" s="378"/>
      <c r="AH147" s="378"/>
      <c r="AI147" s="382"/>
      <c r="AJ147" s="382"/>
      <c r="AK147" s="382"/>
      <c r="AL147" s="382"/>
      <c r="AM147" s="384"/>
    </row>
    <row r="148" spans="1:39" ht="18.75" customHeight="1" x14ac:dyDescent="0.4">
      <c r="A148" s="418">
        <v>7</v>
      </c>
      <c r="B148" s="419"/>
      <c r="C148" s="470">
        <f>C146+"0:50"</f>
        <v>0.5277777777777779</v>
      </c>
      <c r="D148" s="470">
        <v>0.60416666666666696</v>
      </c>
      <c r="E148" s="470"/>
      <c r="F148" s="420"/>
      <c r="G148" s="420"/>
      <c r="H148" s="420"/>
      <c r="I148" s="432" t="s">
        <v>283</v>
      </c>
      <c r="J148" s="433"/>
      <c r="K148" s="434"/>
      <c r="L148" s="432" t="str">
        <f>E153</f>
        <v>FCアリーバ　V</v>
      </c>
      <c r="M148" s="433"/>
      <c r="N148" s="433"/>
      <c r="O148" s="433"/>
      <c r="P148" s="434"/>
      <c r="Q148" s="423">
        <f t="shared" ref="Q148" si="78">IF(OR(S148="",S149=""),"",S148+S149)</f>
        <v>1</v>
      </c>
      <c r="R148" s="424"/>
      <c r="S148" s="61">
        <v>1</v>
      </c>
      <c r="T148" s="62" t="s">
        <v>210</v>
      </c>
      <c r="U148" s="61">
        <v>0</v>
      </c>
      <c r="V148" s="423">
        <f t="shared" ref="V148" si="79">IF(OR(U148="",U149=""),"",U148+U149)</f>
        <v>1</v>
      </c>
      <c r="W148" s="423"/>
      <c r="X148" s="432" t="s">
        <v>284</v>
      </c>
      <c r="Y148" s="433"/>
      <c r="Z148" s="434"/>
      <c r="AA148" s="432" t="str">
        <f>E159</f>
        <v>リフレSCチェルビアット</v>
      </c>
      <c r="AB148" s="433"/>
      <c r="AC148" s="433"/>
      <c r="AD148" s="433"/>
      <c r="AE148" s="434"/>
      <c r="AF148" s="420"/>
      <c r="AG148" s="420"/>
      <c r="AH148" s="420"/>
      <c r="AI148" s="423" t="s">
        <v>285</v>
      </c>
      <c r="AJ148" s="423"/>
      <c r="AK148" s="423"/>
      <c r="AL148" s="423"/>
      <c r="AM148" s="425"/>
    </row>
    <row r="149" spans="1:39" ht="18.75" customHeight="1" thickBot="1" x14ac:dyDescent="0.45">
      <c r="A149" s="385"/>
      <c r="B149" s="386"/>
      <c r="C149" s="387"/>
      <c r="D149" s="387"/>
      <c r="E149" s="387"/>
      <c r="F149" s="388"/>
      <c r="G149" s="388"/>
      <c r="H149" s="388"/>
      <c r="I149" s="435"/>
      <c r="J149" s="436"/>
      <c r="K149" s="437"/>
      <c r="L149" s="435"/>
      <c r="M149" s="436"/>
      <c r="N149" s="436"/>
      <c r="O149" s="436"/>
      <c r="P149" s="437"/>
      <c r="Q149" s="390"/>
      <c r="R149" s="390"/>
      <c r="S149" s="58">
        <v>0</v>
      </c>
      <c r="T149" s="59" t="s">
        <v>210</v>
      </c>
      <c r="U149" s="58">
        <v>1</v>
      </c>
      <c r="V149" s="391"/>
      <c r="W149" s="391"/>
      <c r="X149" s="435"/>
      <c r="Y149" s="436"/>
      <c r="Z149" s="437"/>
      <c r="AA149" s="435"/>
      <c r="AB149" s="436"/>
      <c r="AC149" s="436"/>
      <c r="AD149" s="436"/>
      <c r="AE149" s="437"/>
      <c r="AF149" s="388"/>
      <c r="AG149" s="388"/>
      <c r="AH149" s="388"/>
      <c r="AI149" s="391"/>
      <c r="AJ149" s="391"/>
      <c r="AK149" s="391"/>
      <c r="AL149" s="391"/>
      <c r="AM149" s="392"/>
    </row>
    <row r="150" spans="1:39" ht="18.75" customHeight="1" thickBot="1" x14ac:dyDescent="0.45">
      <c r="Q150" s="438" t="s">
        <v>359</v>
      </c>
      <c r="R150" s="438"/>
      <c r="S150" s="438" t="s">
        <v>354</v>
      </c>
      <c r="T150" s="438"/>
      <c r="U150" s="438"/>
      <c r="V150" s="438" t="s">
        <v>360</v>
      </c>
      <c r="W150" s="438"/>
    </row>
    <row r="151" spans="1:39" ht="22.5" customHeight="1" thickBot="1" x14ac:dyDescent="0.45">
      <c r="A151" s="153"/>
      <c r="B151" s="153"/>
      <c r="C151" s="340" t="s">
        <v>220</v>
      </c>
      <c r="D151" s="341"/>
      <c r="E151" s="341"/>
      <c r="F151" s="341"/>
      <c r="G151" s="341"/>
      <c r="H151" s="341"/>
      <c r="I151" s="341"/>
      <c r="J151" s="341"/>
      <c r="K151" s="341"/>
      <c r="L151" s="342" t="str">
        <f>E152</f>
        <v>みはらSCｊｒ</v>
      </c>
      <c r="M151" s="343"/>
      <c r="N151" s="343"/>
      <c r="O151" s="343"/>
      <c r="P151" s="344"/>
      <c r="Q151" s="345" t="str">
        <f>E153</f>
        <v>FCアリーバ　V</v>
      </c>
      <c r="R151" s="343"/>
      <c r="S151" s="343"/>
      <c r="T151" s="343"/>
      <c r="U151" s="344"/>
      <c r="V151" s="345" t="str">
        <f>E154</f>
        <v>ＳＵＧＡＯプロミネンス</v>
      </c>
      <c r="W151" s="343"/>
      <c r="X151" s="343"/>
      <c r="Y151" s="343"/>
      <c r="Z151" s="346"/>
      <c r="AA151" s="443" t="s">
        <v>212</v>
      </c>
      <c r="AB151" s="457"/>
      <c r="AC151" s="458" t="s">
        <v>213</v>
      </c>
      <c r="AD151" s="457"/>
      <c r="AE151" s="458" t="s">
        <v>214</v>
      </c>
      <c r="AF151" s="444"/>
      <c r="AG151" s="460" t="s">
        <v>215</v>
      </c>
      <c r="AH151" s="461"/>
      <c r="AJ151" s="133"/>
      <c r="AK151" s="413" t="s">
        <v>354</v>
      </c>
      <c r="AL151" s="413"/>
      <c r="AM151" s="133"/>
    </row>
    <row r="152" spans="1:39" ht="22.5" customHeight="1" x14ac:dyDescent="0.4">
      <c r="A152" s="454"/>
      <c r="B152" s="455"/>
      <c r="C152" s="332">
        <v>1</v>
      </c>
      <c r="D152" s="333"/>
      <c r="E152" s="334" t="str">
        <f>'市長杯 U-12クラス_組み合わせ'!W87</f>
        <v>みはらSCｊｒ</v>
      </c>
      <c r="F152" s="335"/>
      <c r="G152" s="335"/>
      <c r="H152" s="335"/>
      <c r="I152" s="335"/>
      <c r="J152" s="335"/>
      <c r="K152" s="335"/>
      <c r="L152" s="63"/>
      <c r="M152" s="64"/>
      <c r="N152" s="64"/>
      <c r="O152" s="64"/>
      <c r="P152" s="65"/>
      <c r="Q152" s="369" t="s">
        <v>341</v>
      </c>
      <c r="R152" s="370"/>
      <c r="S152" s="66">
        <f>Q136</f>
        <v>1</v>
      </c>
      <c r="T152" s="67" t="s">
        <v>216</v>
      </c>
      <c r="U152" s="68">
        <f>V136</f>
        <v>1</v>
      </c>
      <c r="V152" s="369" t="s">
        <v>332</v>
      </c>
      <c r="W152" s="370"/>
      <c r="X152" s="66">
        <f>Q144</f>
        <v>8</v>
      </c>
      <c r="Y152" s="67" t="s">
        <v>216</v>
      </c>
      <c r="Z152" s="69">
        <f>V144</f>
        <v>0</v>
      </c>
      <c r="AA152" s="445">
        <v>4</v>
      </c>
      <c r="AB152" s="459"/>
      <c r="AC152" s="369">
        <f>AE152-U152-Z152</f>
        <v>8</v>
      </c>
      <c r="AD152" s="459"/>
      <c r="AE152" s="369">
        <f>S152+X152</f>
        <v>9</v>
      </c>
      <c r="AF152" s="446"/>
      <c r="AG152" s="468">
        <v>2</v>
      </c>
      <c r="AH152" s="469"/>
      <c r="AJ152" s="133" t="s">
        <v>355</v>
      </c>
      <c r="AK152" s="133">
        <v>2</v>
      </c>
      <c r="AL152" s="133">
        <v>1</v>
      </c>
      <c r="AM152" s="133" t="s">
        <v>356</v>
      </c>
    </row>
    <row r="153" spans="1:39" ht="22.5" customHeight="1" x14ac:dyDescent="0.4">
      <c r="A153" s="454" t="s">
        <v>357</v>
      </c>
      <c r="B153" s="455"/>
      <c r="C153" s="357">
        <v>2</v>
      </c>
      <c r="D153" s="358"/>
      <c r="E153" s="359" t="str">
        <f>'市長杯 U-12クラス_組み合わせ'!W89</f>
        <v>FCアリーバ　V</v>
      </c>
      <c r="F153" s="360"/>
      <c r="G153" s="360"/>
      <c r="H153" s="360"/>
      <c r="I153" s="360"/>
      <c r="J153" s="360"/>
      <c r="K153" s="360"/>
      <c r="L153" s="365" t="s">
        <v>341</v>
      </c>
      <c r="M153" s="366"/>
      <c r="N153" s="70">
        <f>U152</f>
        <v>1</v>
      </c>
      <c r="O153" s="134" t="s">
        <v>216</v>
      </c>
      <c r="P153" s="72">
        <f>S152</f>
        <v>1</v>
      </c>
      <c r="Q153" s="73"/>
      <c r="R153" s="74"/>
      <c r="S153" s="74"/>
      <c r="T153" s="74"/>
      <c r="U153" s="75"/>
      <c r="V153" s="372" t="s">
        <v>332</v>
      </c>
      <c r="W153" s="366"/>
      <c r="X153" s="70">
        <f>Q140</f>
        <v>8</v>
      </c>
      <c r="Y153" s="134" t="s">
        <v>216</v>
      </c>
      <c r="Z153" s="76">
        <f>V140</f>
        <v>0</v>
      </c>
      <c r="AA153" s="365">
        <v>4</v>
      </c>
      <c r="AB153" s="448"/>
      <c r="AC153" s="372">
        <f>AE153-P153-Z153</f>
        <v>8</v>
      </c>
      <c r="AD153" s="448"/>
      <c r="AE153" s="372">
        <f>N153+X153</f>
        <v>9</v>
      </c>
      <c r="AF153" s="447"/>
      <c r="AG153" s="452">
        <v>1</v>
      </c>
      <c r="AH153" s="453"/>
    </row>
    <row r="154" spans="1:39" ht="22.5" customHeight="1" thickBot="1" x14ac:dyDescent="0.45">
      <c r="A154" s="454"/>
      <c r="B154" s="455"/>
      <c r="C154" s="349">
        <v>3</v>
      </c>
      <c r="D154" s="350"/>
      <c r="E154" s="351" t="str">
        <f>'市長杯 U-12クラス_組み合わせ'!W91</f>
        <v>ＳＵＧＡＯプロミネンス</v>
      </c>
      <c r="F154" s="352"/>
      <c r="G154" s="352"/>
      <c r="H154" s="352"/>
      <c r="I154" s="352"/>
      <c r="J154" s="352"/>
      <c r="K154" s="352"/>
      <c r="L154" s="367" t="s">
        <v>333</v>
      </c>
      <c r="M154" s="368"/>
      <c r="N154" s="80">
        <f>Z152</f>
        <v>0</v>
      </c>
      <c r="O154" s="81" t="s">
        <v>216</v>
      </c>
      <c r="P154" s="82">
        <f>X152</f>
        <v>8</v>
      </c>
      <c r="Q154" s="371" t="s">
        <v>333</v>
      </c>
      <c r="R154" s="368"/>
      <c r="S154" s="80">
        <f>Z153</f>
        <v>0</v>
      </c>
      <c r="T154" s="81" t="s">
        <v>216</v>
      </c>
      <c r="U154" s="82">
        <f>X153</f>
        <v>8</v>
      </c>
      <c r="V154" s="83"/>
      <c r="W154" s="84"/>
      <c r="X154" s="84"/>
      <c r="Y154" s="84"/>
      <c r="Z154" s="85"/>
      <c r="AA154" s="367">
        <v>0</v>
      </c>
      <c r="AB154" s="449"/>
      <c r="AC154" s="371">
        <f>AE154-P154-U154</f>
        <v>-16</v>
      </c>
      <c r="AD154" s="449"/>
      <c r="AE154" s="371">
        <f>N154+S154</f>
        <v>0</v>
      </c>
      <c r="AF154" s="442"/>
      <c r="AG154" s="450">
        <v>3</v>
      </c>
      <c r="AH154" s="451"/>
    </row>
    <row r="155" spans="1:39" ht="18.75" customHeight="1" thickBot="1" x14ac:dyDescent="0.45">
      <c r="A155" s="153"/>
      <c r="B155" s="153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152"/>
      <c r="AB155" s="152"/>
      <c r="AC155" s="152"/>
      <c r="AD155" s="152"/>
      <c r="AE155" s="152"/>
      <c r="AF155" s="152"/>
      <c r="AG155" s="152"/>
      <c r="AH155" s="152"/>
      <c r="AJ155" s="133"/>
      <c r="AK155" s="413"/>
      <c r="AL155" s="413"/>
      <c r="AM155" s="133"/>
    </row>
    <row r="156" spans="1:39" ht="22.5" customHeight="1" thickBot="1" x14ac:dyDescent="0.45">
      <c r="A156" s="153"/>
      <c r="B156" s="153"/>
      <c r="C156" s="340" t="s">
        <v>235</v>
      </c>
      <c r="D156" s="341"/>
      <c r="E156" s="341"/>
      <c r="F156" s="341"/>
      <c r="G156" s="341"/>
      <c r="H156" s="341"/>
      <c r="I156" s="341"/>
      <c r="J156" s="341"/>
      <c r="K156" s="341"/>
      <c r="L156" s="342" t="str">
        <f>E157</f>
        <v>豊郷JFC宇都宮　U-12</v>
      </c>
      <c r="M156" s="343"/>
      <c r="N156" s="343"/>
      <c r="O156" s="343"/>
      <c r="P156" s="344"/>
      <c r="Q156" s="345" t="str">
        <f>E158</f>
        <v>宇大付属小SSS　U-11</v>
      </c>
      <c r="R156" s="343"/>
      <c r="S156" s="343"/>
      <c r="T156" s="343"/>
      <c r="U156" s="344"/>
      <c r="V156" s="345" t="str">
        <f>E159</f>
        <v>リフレSCチェルビアット</v>
      </c>
      <c r="W156" s="343"/>
      <c r="X156" s="343"/>
      <c r="Y156" s="343"/>
      <c r="Z156" s="346"/>
      <c r="AA156" s="443" t="s">
        <v>212</v>
      </c>
      <c r="AB156" s="457"/>
      <c r="AC156" s="458" t="s">
        <v>213</v>
      </c>
      <c r="AD156" s="457"/>
      <c r="AE156" s="458" t="s">
        <v>214</v>
      </c>
      <c r="AF156" s="444"/>
      <c r="AG156" s="460" t="s">
        <v>215</v>
      </c>
      <c r="AH156" s="461"/>
      <c r="AJ156" s="133"/>
      <c r="AK156" s="133"/>
      <c r="AL156" s="133"/>
      <c r="AM156" s="133"/>
    </row>
    <row r="157" spans="1:39" ht="22.5" customHeight="1" x14ac:dyDescent="0.4">
      <c r="A157" s="454"/>
      <c r="B157" s="455"/>
      <c r="C157" s="332">
        <v>4</v>
      </c>
      <c r="D157" s="333"/>
      <c r="E157" s="334" t="str">
        <f>'市長杯 U-12クラス_組み合わせ'!W93</f>
        <v>豊郷JFC宇都宮　U-12</v>
      </c>
      <c r="F157" s="335"/>
      <c r="G157" s="335"/>
      <c r="H157" s="335"/>
      <c r="I157" s="335"/>
      <c r="J157" s="335"/>
      <c r="K157" s="335"/>
      <c r="L157" s="63"/>
      <c r="M157" s="64"/>
      <c r="N157" s="64"/>
      <c r="O157" s="64"/>
      <c r="P157" s="65"/>
      <c r="Q157" s="369" t="s">
        <v>332</v>
      </c>
      <c r="R157" s="370"/>
      <c r="S157" s="66">
        <f>Q138</f>
        <v>6</v>
      </c>
      <c r="T157" s="67" t="s">
        <v>216</v>
      </c>
      <c r="U157" s="68">
        <f>V138</f>
        <v>0</v>
      </c>
      <c r="V157" s="369" t="s">
        <v>333</v>
      </c>
      <c r="W157" s="370"/>
      <c r="X157" s="66">
        <f>Q146</f>
        <v>0</v>
      </c>
      <c r="Y157" s="67" t="s">
        <v>216</v>
      </c>
      <c r="Z157" s="69">
        <f>V146</f>
        <v>1</v>
      </c>
      <c r="AA157" s="445">
        <v>3</v>
      </c>
      <c r="AB157" s="459"/>
      <c r="AC157" s="369">
        <f>AE157-U157-Z157</f>
        <v>5</v>
      </c>
      <c r="AD157" s="459"/>
      <c r="AE157" s="369">
        <f>S157+X157</f>
        <v>6</v>
      </c>
      <c r="AF157" s="446"/>
      <c r="AG157" s="468">
        <v>2</v>
      </c>
      <c r="AH157" s="469"/>
    </row>
    <row r="158" spans="1:39" ht="22.5" customHeight="1" x14ac:dyDescent="0.4">
      <c r="A158" s="454"/>
      <c r="B158" s="455"/>
      <c r="C158" s="357">
        <v>5</v>
      </c>
      <c r="D158" s="358"/>
      <c r="E158" s="359" t="str">
        <f>'市長杯 U-12クラス_組み合わせ'!W95</f>
        <v>宇大付属小SSS　U-11</v>
      </c>
      <c r="F158" s="360"/>
      <c r="G158" s="360"/>
      <c r="H158" s="360"/>
      <c r="I158" s="360"/>
      <c r="J158" s="360"/>
      <c r="K158" s="360"/>
      <c r="L158" s="365" t="s">
        <v>333</v>
      </c>
      <c r="M158" s="366"/>
      <c r="N158" s="70">
        <f>U157</f>
        <v>0</v>
      </c>
      <c r="O158" s="134" t="s">
        <v>216</v>
      </c>
      <c r="P158" s="72">
        <f>S157</f>
        <v>6</v>
      </c>
      <c r="Q158" s="73"/>
      <c r="R158" s="74"/>
      <c r="S158" s="74"/>
      <c r="T158" s="74"/>
      <c r="U158" s="75"/>
      <c r="V158" s="372" t="s">
        <v>333</v>
      </c>
      <c r="W158" s="366"/>
      <c r="X158" s="70">
        <f>Q142</f>
        <v>1</v>
      </c>
      <c r="Y158" s="134" t="s">
        <v>216</v>
      </c>
      <c r="Z158" s="76">
        <f>V142</f>
        <v>2</v>
      </c>
      <c r="AA158" s="365">
        <v>0</v>
      </c>
      <c r="AB158" s="448"/>
      <c r="AC158" s="372">
        <f>AE158-P158-Z158</f>
        <v>-7</v>
      </c>
      <c r="AD158" s="448"/>
      <c r="AE158" s="372">
        <f>N158+X158</f>
        <v>1</v>
      </c>
      <c r="AF158" s="447"/>
      <c r="AG158" s="452">
        <v>3</v>
      </c>
      <c r="AH158" s="453"/>
    </row>
    <row r="159" spans="1:39" ht="22.5" customHeight="1" thickBot="1" x14ac:dyDescent="0.45">
      <c r="A159" s="454" t="s">
        <v>358</v>
      </c>
      <c r="B159" s="455"/>
      <c r="C159" s="349">
        <v>6</v>
      </c>
      <c r="D159" s="350"/>
      <c r="E159" s="351" t="str">
        <f>'市長杯 U-12クラス_組み合わせ'!W97</f>
        <v>リフレSCチェルビアット</v>
      </c>
      <c r="F159" s="352"/>
      <c r="G159" s="352"/>
      <c r="H159" s="352"/>
      <c r="I159" s="352"/>
      <c r="J159" s="352"/>
      <c r="K159" s="352"/>
      <c r="L159" s="367" t="s">
        <v>332</v>
      </c>
      <c r="M159" s="368"/>
      <c r="N159" s="80">
        <f>Z157</f>
        <v>1</v>
      </c>
      <c r="O159" s="81" t="s">
        <v>216</v>
      </c>
      <c r="P159" s="82">
        <f>X157</f>
        <v>0</v>
      </c>
      <c r="Q159" s="371" t="s">
        <v>332</v>
      </c>
      <c r="R159" s="368"/>
      <c r="S159" s="80">
        <f>Z158</f>
        <v>2</v>
      </c>
      <c r="T159" s="81" t="s">
        <v>216</v>
      </c>
      <c r="U159" s="82">
        <f>X158</f>
        <v>1</v>
      </c>
      <c r="V159" s="83"/>
      <c r="W159" s="84"/>
      <c r="X159" s="84"/>
      <c r="Y159" s="84"/>
      <c r="Z159" s="85"/>
      <c r="AA159" s="367">
        <v>6</v>
      </c>
      <c r="AB159" s="449"/>
      <c r="AC159" s="371">
        <f>AE159-P159-U159</f>
        <v>2</v>
      </c>
      <c r="AD159" s="449"/>
      <c r="AE159" s="371">
        <f>N159+S159</f>
        <v>3</v>
      </c>
      <c r="AF159" s="442"/>
      <c r="AG159" s="450">
        <v>1</v>
      </c>
      <c r="AH159" s="451"/>
    </row>
    <row r="160" spans="1:39" ht="18.75" customHeight="1" x14ac:dyDescent="0.4">
      <c r="C160" s="87"/>
      <c r="D160" s="87"/>
      <c r="E160" s="60"/>
      <c r="F160" s="60"/>
      <c r="G160" s="60"/>
      <c r="H160" s="60"/>
      <c r="I160" s="60"/>
      <c r="J160" s="60"/>
      <c r="K160" s="60"/>
      <c r="L160" s="60"/>
      <c r="M160" s="60"/>
      <c r="N160" s="87"/>
      <c r="O160" s="87"/>
      <c r="P160" s="49"/>
      <c r="Q160" s="87"/>
      <c r="R160" s="49"/>
      <c r="S160" s="87"/>
      <c r="T160" s="87"/>
      <c r="U160" s="49"/>
      <c r="V160" s="87"/>
      <c r="W160" s="49"/>
      <c r="AC160" s="87"/>
      <c r="AD160" s="87"/>
      <c r="AE160" s="87"/>
      <c r="AF160" s="87"/>
      <c r="AG160" s="87"/>
      <c r="AH160" s="87"/>
      <c r="AI160" s="87"/>
      <c r="AJ160" s="87"/>
    </row>
    <row r="161" spans="1:39" ht="18.75" customHeight="1" x14ac:dyDescent="0.4">
      <c r="A161" s="393" t="s">
        <v>225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393"/>
      <c r="AL161" s="393"/>
      <c r="AM161" s="393"/>
    </row>
    <row r="162" spans="1:39" ht="18.75" customHeight="1" x14ac:dyDescent="0.4">
      <c r="A162" s="393"/>
      <c r="B162" s="393"/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3"/>
      <c r="AL162" s="393"/>
      <c r="AM162" s="393"/>
    </row>
    <row r="163" spans="1:39" ht="18.75" customHeight="1" x14ac:dyDescent="0.4">
      <c r="B163" s="456" t="s">
        <v>234</v>
      </c>
      <c r="C163" s="456"/>
      <c r="D163" s="456"/>
      <c r="E163" s="456"/>
      <c r="F163" s="471" t="s">
        <v>336</v>
      </c>
      <c r="G163" s="471"/>
      <c r="H163" s="439" t="str">
        <f>AA180</f>
        <v>カテット白沢SS</v>
      </c>
      <c r="I163" s="440"/>
      <c r="J163" s="440"/>
      <c r="K163" s="440"/>
      <c r="L163" s="440"/>
      <c r="M163" s="440"/>
      <c r="N163" s="440"/>
      <c r="O163" s="440"/>
      <c r="P163" s="440"/>
      <c r="Q163" s="440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50"/>
    </row>
    <row r="164" spans="1:39" ht="18.75" customHeight="1" x14ac:dyDescent="0.4">
      <c r="B164" s="394" t="s">
        <v>202</v>
      </c>
      <c r="C164" s="394"/>
      <c r="D164" s="394"/>
      <c r="E164" s="394"/>
      <c r="F164" s="395" t="str">
        <f>'市長杯 U-12クラス_組み合わせ'!T100</f>
        <v>清　原　南　小</v>
      </c>
      <c r="G164" s="395"/>
      <c r="H164" s="395"/>
      <c r="I164" s="395"/>
      <c r="J164" s="395"/>
      <c r="K164" s="395"/>
      <c r="L164" s="395"/>
      <c r="M164" s="395"/>
      <c r="N164" s="394" t="s">
        <v>203</v>
      </c>
      <c r="O164" s="394"/>
      <c r="P164" s="394"/>
      <c r="Q164" s="394"/>
      <c r="R164" s="395" t="str">
        <f>'市長杯 U-12クラス_組み合わせ'!W109</f>
        <v>カテット白沢SS</v>
      </c>
      <c r="S164" s="395"/>
      <c r="T164" s="395"/>
      <c r="U164" s="395"/>
      <c r="V164" s="395"/>
      <c r="W164" s="395"/>
      <c r="X164" s="395"/>
      <c r="Y164" s="395"/>
      <c r="Z164" s="394" t="s">
        <v>204</v>
      </c>
      <c r="AA164" s="394"/>
      <c r="AB164" s="394"/>
      <c r="AC164" s="394"/>
      <c r="AD164" s="396">
        <v>44381</v>
      </c>
      <c r="AE164" s="397"/>
      <c r="AF164" s="397"/>
      <c r="AG164" s="397"/>
      <c r="AH164" s="397"/>
      <c r="AI164" s="397"/>
      <c r="AJ164" s="397"/>
      <c r="AK164" s="398">
        <f>AD164</f>
        <v>44381</v>
      </c>
      <c r="AL164" s="399"/>
    </row>
    <row r="165" spans="1:39" ht="18.75" customHeight="1" x14ac:dyDescent="0.4">
      <c r="T165" s="47"/>
    </row>
    <row r="166" spans="1:39" ht="18.75" customHeight="1" thickBot="1" x14ac:dyDescent="0.45">
      <c r="A166" s="426" t="s">
        <v>324</v>
      </c>
      <c r="B166" s="426"/>
      <c r="C166" s="426"/>
      <c r="D166" s="426"/>
      <c r="E166" s="426"/>
      <c r="F166" s="426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</row>
    <row r="167" spans="1:39" ht="18.75" customHeight="1" thickBot="1" x14ac:dyDescent="0.45">
      <c r="A167" s="410"/>
      <c r="B167" s="400"/>
      <c r="C167" s="411" t="s">
        <v>205</v>
      </c>
      <c r="D167" s="411"/>
      <c r="E167" s="411"/>
      <c r="F167" s="400" t="s">
        <v>206</v>
      </c>
      <c r="G167" s="400"/>
      <c r="H167" s="400"/>
      <c r="I167" s="411" t="s">
        <v>207</v>
      </c>
      <c r="J167" s="411"/>
      <c r="K167" s="411"/>
      <c r="L167" s="411"/>
      <c r="M167" s="411"/>
      <c r="N167" s="411"/>
      <c r="O167" s="411"/>
      <c r="P167" s="411"/>
      <c r="Q167" s="411" t="s">
        <v>208</v>
      </c>
      <c r="R167" s="411"/>
      <c r="S167" s="411"/>
      <c r="T167" s="411"/>
      <c r="U167" s="411"/>
      <c r="V167" s="411"/>
      <c r="W167" s="411"/>
      <c r="X167" s="411" t="s">
        <v>207</v>
      </c>
      <c r="Y167" s="411"/>
      <c r="Z167" s="411"/>
      <c r="AA167" s="411"/>
      <c r="AB167" s="411"/>
      <c r="AC167" s="411"/>
      <c r="AD167" s="411"/>
      <c r="AE167" s="411"/>
      <c r="AF167" s="400" t="s">
        <v>206</v>
      </c>
      <c r="AG167" s="400"/>
      <c r="AH167" s="400"/>
      <c r="AI167" s="400" t="s">
        <v>209</v>
      </c>
      <c r="AJ167" s="400"/>
      <c r="AK167" s="400"/>
      <c r="AL167" s="400"/>
      <c r="AM167" s="401"/>
    </row>
    <row r="168" spans="1:39" ht="18.75" customHeight="1" x14ac:dyDescent="0.4">
      <c r="A168" s="402">
        <v>1</v>
      </c>
      <c r="B168" s="403"/>
      <c r="C168" s="404">
        <v>0.35416666666666669</v>
      </c>
      <c r="D168" s="404"/>
      <c r="E168" s="404"/>
      <c r="F168" s="405"/>
      <c r="G168" s="405"/>
      <c r="H168" s="405"/>
      <c r="I168" s="406" t="str">
        <f>E184</f>
        <v>S4スペランツァ</v>
      </c>
      <c r="J168" s="407"/>
      <c r="K168" s="407"/>
      <c r="L168" s="407"/>
      <c r="M168" s="407"/>
      <c r="N168" s="407"/>
      <c r="O168" s="407"/>
      <c r="P168" s="407"/>
      <c r="Q168" s="408">
        <f>IF(OR(S168="",S169=""),"",S168+S169)</f>
        <v>0</v>
      </c>
      <c r="R168" s="409"/>
      <c r="S168" s="52">
        <v>0</v>
      </c>
      <c r="T168" s="53" t="s">
        <v>210</v>
      </c>
      <c r="U168" s="52">
        <v>0</v>
      </c>
      <c r="V168" s="408">
        <f>IF(OR(U168="",U169=""),"",U168+U169)</f>
        <v>1</v>
      </c>
      <c r="W168" s="408"/>
      <c r="X168" s="406" t="str">
        <f>E185</f>
        <v>ブラッドレスSC</v>
      </c>
      <c r="Y168" s="407"/>
      <c r="Z168" s="407"/>
      <c r="AA168" s="407"/>
      <c r="AB168" s="407"/>
      <c r="AC168" s="407"/>
      <c r="AD168" s="407"/>
      <c r="AE168" s="407"/>
      <c r="AF168" s="405"/>
      <c r="AG168" s="405"/>
      <c r="AH168" s="405"/>
      <c r="AI168" s="408" t="s">
        <v>289</v>
      </c>
      <c r="AJ168" s="408"/>
      <c r="AK168" s="408"/>
      <c r="AL168" s="408"/>
      <c r="AM168" s="412"/>
    </row>
    <row r="169" spans="1:39" ht="18.75" customHeight="1" x14ac:dyDescent="0.4">
      <c r="A169" s="375"/>
      <c r="B169" s="376"/>
      <c r="C169" s="377"/>
      <c r="D169" s="377"/>
      <c r="E169" s="377"/>
      <c r="F169" s="378"/>
      <c r="G169" s="378"/>
      <c r="H169" s="378"/>
      <c r="I169" s="381"/>
      <c r="J169" s="381"/>
      <c r="K169" s="381"/>
      <c r="L169" s="381"/>
      <c r="M169" s="381"/>
      <c r="N169" s="381"/>
      <c r="O169" s="381"/>
      <c r="P169" s="381"/>
      <c r="Q169" s="383"/>
      <c r="R169" s="383"/>
      <c r="S169" s="54">
        <v>0</v>
      </c>
      <c r="T169" s="55" t="s">
        <v>210</v>
      </c>
      <c r="U169" s="54">
        <v>1</v>
      </c>
      <c r="V169" s="382"/>
      <c r="W169" s="382"/>
      <c r="X169" s="381"/>
      <c r="Y169" s="381"/>
      <c r="Z169" s="381"/>
      <c r="AA169" s="381"/>
      <c r="AB169" s="381"/>
      <c r="AC169" s="381"/>
      <c r="AD169" s="381"/>
      <c r="AE169" s="381"/>
      <c r="AF169" s="378"/>
      <c r="AG169" s="378"/>
      <c r="AH169" s="378"/>
      <c r="AI169" s="382"/>
      <c r="AJ169" s="382"/>
      <c r="AK169" s="382"/>
      <c r="AL169" s="382"/>
      <c r="AM169" s="384"/>
    </row>
    <row r="170" spans="1:39" ht="18.75" customHeight="1" x14ac:dyDescent="0.4">
      <c r="A170" s="373">
        <v>2</v>
      </c>
      <c r="B170" s="374"/>
      <c r="C170" s="377">
        <f>C168+"0:40"</f>
        <v>0.38194444444444448</v>
      </c>
      <c r="D170" s="377">
        <v>0.4375</v>
      </c>
      <c r="E170" s="377"/>
      <c r="F170" s="378"/>
      <c r="G170" s="378"/>
      <c r="H170" s="378"/>
      <c r="I170" s="379" t="str">
        <f>E189</f>
        <v>カテット白沢SS</v>
      </c>
      <c r="J170" s="380"/>
      <c r="K170" s="380"/>
      <c r="L170" s="380"/>
      <c r="M170" s="380"/>
      <c r="N170" s="380"/>
      <c r="O170" s="380"/>
      <c r="P170" s="380"/>
      <c r="Q170" s="382">
        <f t="shared" ref="Q170" si="80">IF(OR(S170="",S171=""),"",S170+S171)</f>
        <v>4</v>
      </c>
      <c r="R170" s="383"/>
      <c r="S170" s="56">
        <v>2</v>
      </c>
      <c r="T170" s="57" t="s">
        <v>210</v>
      </c>
      <c r="U170" s="56">
        <v>0</v>
      </c>
      <c r="V170" s="382">
        <f t="shared" ref="V170" si="81">IF(OR(U170="",U171=""),"",U170+U171)</f>
        <v>0</v>
      </c>
      <c r="W170" s="382"/>
      <c r="X170" s="379" t="str">
        <f>E190</f>
        <v>昭和・戸祭SC</v>
      </c>
      <c r="Y170" s="380"/>
      <c r="Z170" s="380"/>
      <c r="AA170" s="380"/>
      <c r="AB170" s="380"/>
      <c r="AC170" s="380"/>
      <c r="AD170" s="380"/>
      <c r="AE170" s="380"/>
      <c r="AF170" s="378"/>
      <c r="AG170" s="378"/>
      <c r="AH170" s="378"/>
      <c r="AI170" s="382" t="s">
        <v>290</v>
      </c>
      <c r="AJ170" s="382"/>
      <c r="AK170" s="382"/>
      <c r="AL170" s="382"/>
      <c r="AM170" s="384"/>
    </row>
    <row r="171" spans="1:39" ht="18.75" customHeight="1" x14ac:dyDescent="0.4">
      <c r="A171" s="375"/>
      <c r="B171" s="376"/>
      <c r="C171" s="377"/>
      <c r="D171" s="377"/>
      <c r="E171" s="377"/>
      <c r="F171" s="378"/>
      <c r="G171" s="378"/>
      <c r="H171" s="378"/>
      <c r="I171" s="381"/>
      <c r="J171" s="381"/>
      <c r="K171" s="381"/>
      <c r="L171" s="381"/>
      <c r="M171" s="381"/>
      <c r="N171" s="381"/>
      <c r="O171" s="381"/>
      <c r="P171" s="381"/>
      <c r="Q171" s="383"/>
      <c r="R171" s="383"/>
      <c r="S171" s="54">
        <v>2</v>
      </c>
      <c r="T171" s="55" t="s">
        <v>210</v>
      </c>
      <c r="U171" s="54">
        <v>0</v>
      </c>
      <c r="V171" s="382"/>
      <c r="W171" s="382"/>
      <c r="X171" s="381"/>
      <c r="Y171" s="381"/>
      <c r="Z171" s="381"/>
      <c r="AA171" s="381"/>
      <c r="AB171" s="381"/>
      <c r="AC171" s="381"/>
      <c r="AD171" s="381"/>
      <c r="AE171" s="381"/>
      <c r="AF171" s="378"/>
      <c r="AG171" s="378"/>
      <c r="AH171" s="378"/>
      <c r="AI171" s="382"/>
      <c r="AJ171" s="382"/>
      <c r="AK171" s="382"/>
      <c r="AL171" s="382"/>
      <c r="AM171" s="384"/>
    </row>
    <row r="172" spans="1:39" ht="18.75" customHeight="1" x14ac:dyDescent="0.4">
      <c r="A172" s="373">
        <v>3</v>
      </c>
      <c r="B172" s="374"/>
      <c r="C172" s="377">
        <f t="shared" ref="C172" si="82">C170+"0:40"</f>
        <v>0.40972222222222227</v>
      </c>
      <c r="D172" s="377">
        <v>0.47916666666666702</v>
      </c>
      <c r="E172" s="377"/>
      <c r="F172" s="378"/>
      <c r="G172" s="378"/>
      <c r="H172" s="378"/>
      <c r="I172" s="379" t="str">
        <f>E185</f>
        <v>ブラッドレスSC</v>
      </c>
      <c r="J172" s="380"/>
      <c r="K172" s="380"/>
      <c r="L172" s="380"/>
      <c r="M172" s="380"/>
      <c r="N172" s="380"/>
      <c r="O172" s="380"/>
      <c r="P172" s="380"/>
      <c r="Q172" s="382">
        <f t="shared" ref="Q172" si="83">IF(OR(S172="",S173=""),"",S172+S173)</f>
        <v>3</v>
      </c>
      <c r="R172" s="383"/>
      <c r="S172" s="56">
        <v>0</v>
      </c>
      <c r="T172" s="57" t="s">
        <v>210</v>
      </c>
      <c r="U172" s="56">
        <v>0</v>
      </c>
      <c r="V172" s="382">
        <f t="shared" ref="V172" si="84">IF(OR(U172="",U173=""),"",U172+U173)</f>
        <v>1</v>
      </c>
      <c r="W172" s="382"/>
      <c r="X172" s="379" t="str">
        <f>E186</f>
        <v>FCアネーロ・U-12</v>
      </c>
      <c r="Y172" s="380"/>
      <c r="Z172" s="380"/>
      <c r="AA172" s="380"/>
      <c r="AB172" s="380"/>
      <c r="AC172" s="380"/>
      <c r="AD172" s="380"/>
      <c r="AE172" s="380"/>
      <c r="AF172" s="378"/>
      <c r="AG172" s="378"/>
      <c r="AH172" s="378"/>
      <c r="AI172" s="382" t="s">
        <v>291</v>
      </c>
      <c r="AJ172" s="382"/>
      <c r="AK172" s="382"/>
      <c r="AL172" s="382"/>
      <c r="AM172" s="384"/>
    </row>
    <row r="173" spans="1:39" ht="18.75" customHeight="1" x14ac:dyDescent="0.4">
      <c r="A173" s="375"/>
      <c r="B173" s="376"/>
      <c r="C173" s="377"/>
      <c r="D173" s="377"/>
      <c r="E173" s="377"/>
      <c r="F173" s="378"/>
      <c r="G173" s="378"/>
      <c r="H173" s="378"/>
      <c r="I173" s="381"/>
      <c r="J173" s="381"/>
      <c r="K173" s="381"/>
      <c r="L173" s="381"/>
      <c r="M173" s="381"/>
      <c r="N173" s="381"/>
      <c r="O173" s="381"/>
      <c r="P173" s="381"/>
      <c r="Q173" s="383"/>
      <c r="R173" s="383"/>
      <c r="S173" s="54">
        <v>3</v>
      </c>
      <c r="T173" s="55" t="s">
        <v>210</v>
      </c>
      <c r="U173" s="54">
        <v>1</v>
      </c>
      <c r="V173" s="382"/>
      <c r="W173" s="382"/>
      <c r="X173" s="381"/>
      <c r="Y173" s="381"/>
      <c r="Z173" s="381"/>
      <c r="AA173" s="381"/>
      <c r="AB173" s="381"/>
      <c r="AC173" s="381"/>
      <c r="AD173" s="381"/>
      <c r="AE173" s="381"/>
      <c r="AF173" s="378"/>
      <c r="AG173" s="378"/>
      <c r="AH173" s="378"/>
      <c r="AI173" s="382"/>
      <c r="AJ173" s="382"/>
      <c r="AK173" s="382"/>
      <c r="AL173" s="382"/>
      <c r="AM173" s="384"/>
    </row>
    <row r="174" spans="1:39" ht="18.75" customHeight="1" x14ac:dyDescent="0.4">
      <c r="A174" s="373">
        <v>4</v>
      </c>
      <c r="B174" s="374"/>
      <c r="C174" s="377">
        <f t="shared" ref="C174" si="85">C172+"0:40"</f>
        <v>0.43750000000000006</v>
      </c>
      <c r="D174" s="377">
        <v>0.52083333333333304</v>
      </c>
      <c r="E174" s="377"/>
      <c r="F174" s="378"/>
      <c r="G174" s="378"/>
      <c r="H174" s="378"/>
      <c r="I174" s="379" t="str">
        <f>E190</f>
        <v>昭和・戸祭SC</v>
      </c>
      <c r="J174" s="380"/>
      <c r="K174" s="380"/>
      <c r="L174" s="380"/>
      <c r="M174" s="380"/>
      <c r="N174" s="380"/>
      <c r="O174" s="380"/>
      <c r="P174" s="380"/>
      <c r="Q174" s="382">
        <f t="shared" ref="Q174" si="86">IF(OR(S174="",S175=""),"",S174+S175)</f>
        <v>2</v>
      </c>
      <c r="R174" s="383"/>
      <c r="S174" s="56">
        <v>0</v>
      </c>
      <c r="T174" s="57" t="s">
        <v>210</v>
      </c>
      <c r="U174" s="56">
        <v>1</v>
      </c>
      <c r="V174" s="382">
        <f t="shared" ref="V174" si="87">IF(OR(U174="",U175=""),"",U174+U175)</f>
        <v>2</v>
      </c>
      <c r="W174" s="382"/>
      <c r="X174" s="379" t="str">
        <f>E191</f>
        <v>宇都宮FCジュニア</v>
      </c>
      <c r="Y174" s="380"/>
      <c r="Z174" s="380"/>
      <c r="AA174" s="380"/>
      <c r="AB174" s="380"/>
      <c r="AC174" s="380"/>
      <c r="AD174" s="380"/>
      <c r="AE174" s="380"/>
      <c r="AF174" s="378"/>
      <c r="AG174" s="378"/>
      <c r="AH174" s="378"/>
      <c r="AI174" s="382" t="s">
        <v>292</v>
      </c>
      <c r="AJ174" s="382"/>
      <c r="AK174" s="382"/>
      <c r="AL174" s="382"/>
      <c r="AM174" s="384"/>
    </row>
    <row r="175" spans="1:39" ht="18.75" customHeight="1" x14ac:dyDescent="0.4">
      <c r="A175" s="375"/>
      <c r="B175" s="376"/>
      <c r="C175" s="377"/>
      <c r="D175" s="377"/>
      <c r="E175" s="377"/>
      <c r="F175" s="378"/>
      <c r="G175" s="378"/>
      <c r="H175" s="378"/>
      <c r="I175" s="381"/>
      <c r="J175" s="381"/>
      <c r="K175" s="381"/>
      <c r="L175" s="381"/>
      <c r="M175" s="381"/>
      <c r="N175" s="381"/>
      <c r="O175" s="381"/>
      <c r="P175" s="381"/>
      <c r="Q175" s="383"/>
      <c r="R175" s="383"/>
      <c r="S175" s="54">
        <v>2</v>
      </c>
      <c r="T175" s="55" t="s">
        <v>210</v>
      </c>
      <c r="U175" s="54">
        <v>1</v>
      </c>
      <c r="V175" s="382"/>
      <c r="W175" s="382"/>
      <c r="X175" s="381"/>
      <c r="Y175" s="381"/>
      <c r="Z175" s="381"/>
      <c r="AA175" s="381"/>
      <c r="AB175" s="381"/>
      <c r="AC175" s="381"/>
      <c r="AD175" s="381"/>
      <c r="AE175" s="381"/>
      <c r="AF175" s="378"/>
      <c r="AG175" s="378"/>
      <c r="AH175" s="378"/>
      <c r="AI175" s="382"/>
      <c r="AJ175" s="382"/>
      <c r="AK175" s="382"/>
      <c r="AL175" s="382"/>
      <c r="AM175" s="384"/>
    </row>
    <row r="176" spans="1:39" ht="18.75" customHeight="1" x14ac:dyDescent="0.4">
      <c r="A176" s="373">
        <v>5</v>
      </c>
      <c r="B176" s="374"/>
      <c r="C176" s="377">
        <f t="shared" ref="C176" si="88">C174+"0:40"</f>
        <v>0.46527777777777785</v>
      </c>
      <c r="D176" s="377">
        <v>0.5625</v>
      </c>
      <c r="E176" s="377"/>
      <c r="F176" s="378"/>
      <c r="G176" s="378"/>
      <c r="H176" s="378"/>
      <c r="I176" s="379" t="str">
        <f>E184</f>
        <v>S4スペランツァ</v>
      </c>
      <c r="J176" s="380"/>
      <c r="K176" s="380"/>
      <c r="L176" s="380"/>
      <c r="M176" s="380"/>
      <c r="N176" s="380"/>
      <c r="O176" s="380"/>
      <c r="P176" s="380"/>
      <c r="Q176" s="382">
        <f t="shared" ref="Q176" si="89">IF(OR(S176="",S177=""),"",S176+S177)</f>
        <v>2</v>
      </c>
      <c r="R176" s="383"/>
      <c r="S176" s="56">
        <v>0</v>
      </c>
      <c r="T176" s="57" t="s">
        <v>210</v>
      </c>
      <c r="U176" s="56">
        <v>0</v>
      </c>
      <c r="V176" s="382">
        <f t="shared" ref="V176" si="90">IF(OR(U176="",U177=""),"",U176+U177)</f>
        <v>0</v>
      </c>
      <c r="W176" s="382"/>
      <c r="X176" s="379" t="str">
        <f>E186</f>
        <v>FCアネーロ・U-12</v>
      </c>
      <c r="Y176" s="380"/>
      <c r="Z176" s="380"/>
      <c r="AA176" s="380"/>
      <c r="AB176" s="380"/>
      <c r="AC176" s="380"/>
      <c r="AD176" s="380"/>
      <c r="AE176" s="380"/>
      <c r="AF176" s="378"/>
      <c r="AG176" s="378"/>
      <c r="AH176" s="378"/>
      <c r="AI176" s="382" t="s">
        <v>293</v>
      </c>
      <c r="AJ176" s="382"/>
      <c r="AK176" s="382"/>
      <c r="AL176" s="382"/>
      <c r="AM176" s="384"/>
    </row>
    <row r="177" spans="1:39" ht="18.75" customHeight="1" x14ac:dyDescent="0.4">
      <c r="A177" s="375"/>
      <c r="B177" s="376"/>
      <c r="C177" s="377"/>
      <c r="D177" s="377"/>
      <c r="E177" s="377"/>
      <c r="F177" s="378"/>
      <c r="G177" s="378"/>
      <c r="H177" s="378"/>
      <c r="I177" s="381"/>
      <c r="J177" s="381"/>
      <c r="K177" s="381"/>
      <c r="L177" s="381"/>
      <c r="M177" s="381"/>
      <c r="N177" s="381"/>
      <c r="O177" s="381"/>
      <c r="P177" s="381"/>
      <c r="Q177" s="383"/>
      <c r="R177" s="383"/>
      <c r="S177" s="54">
        <v>2</v>
      </c>
      <c r="T177" s="55" t="s">
        <v>210</v>
      </c>
      <c r="U177" s="54">
        <v>0</v>
      </c>
      <c r="V177" s="382"/>
      <c r="W177" s="382"/>
      <c r="X177" s="381"/>
      <c r="Y177" s="381"/>
      <c r="Z177" s="381"/>
      <c r="AA177" s="381"/>
      <c r="AB177" s="381"/>
      <c r="AC177" s="381"/>
      <c r="AD177" s="381"/>
      <c r="AE177" s="381"/>
      <c r="AF177" s="378"/>
      <c r="AG177" s="378"/>
      <c r="AH177" s="378"/>
      <c r="AI177" s="382"/>
      <c r="AJ177" s="382"/>
      <c r="AK177" s="382"/>
      <c r="AL177" s="382"/>
      <c r="AM177" s="384"/>
    </row>
    <row r="178" spans="1:39" ht="18.75" customHeight="1" x14ac:dyDescent="0.4">
      <c r="A178" s="373">
        <v>6</v>
      </c>
      <c r="B178" s="374"/>
      <c r="C178" s="377">
        <f t="shared" ref="C178" si="91">C176+"0:40"</f>
        <v>0.49305555555555564</v>
      </c>
      <c r="D178" s="377">
        <v>0.60416666666666696</v>
      </c>
      <c r="E178" s="377"/>
      <c r="F178" s="378"/>
      <c r="G178" s="378"/>
      <c r="H178" s="378"/>
      <c r="I178" s="379" t="str">
        <f>E189</f>
        <v>カテット白沢SS</v>
      </c>
      <c r="J178" s="380"/>
      <c r="K178" s="380"/>
      <c r="L178" s="380"/>
      <c r="M178" s="380"/>
      <c r="N178" s="380"/>
      <c r="O178" s="380"/>
      <c r="P178" s="380"/>
      <c r="Q178" s="382">
        <f t="shared" ref="Q178" si="92">IF(OR(S178="",S179=""),"",S178+S179)</f>
        <v>5</v>
      </c>
      <c r="R178" s="383"/>
      <c r="S178" s="56">
        <v>3</v>
      </c>
      <c r="T178" s="57" t="s">
        <v>210</v>
      </c>
      <c r="U178" s="56">
        <v>0</v>
      </c>
      <c r="V178" s="382">
        <f t="shared" ref="V178" si="93">IF(OR(U178="",U179=""),"",U178+U179)</f>
        <v>0</v>
      </c>
      <c r="W178" s="382"/>
      <c r="X178" s="379" t="str">
        <f>E191</f>
        <v>宇都宮FCジュニア</v>
      </c>
      <c r="Y178" s="380"/>
      <c r="Z178" s="380"/>
      <c r="AA178" s="380"/>
      <c r="AB178" s="380"/>
      <c r="AC178" s="380"/>
      <c r="AD178" s="380"/>
      <c r="AE178" s="380"/>
      <c r="AF178" s="378"/>
      <c r="AG178" s="378"/>
      <c r="AH178" s="378"/>
      <c r="AI178" s="382" t="s">
        <v>294</v>
      </c>
      <c r="AJ178" s="382"/>
      <c r="AK178" s="382"/>
      <c r="AL178" s="382"/>
      <c r="AM178" s="384"/>
    </row>
    <row r="179" spans="1:39" ht="18.75" customHeight="1" x14ac:dyDescent="0.4">
      <c r="A179" s="375"/>
      <c r="B179" s="376"/>
      <c r="C179" s="377"/>
      <c r="D179" s="377"/>
      <c r="E179" s="377"/>
      <c r="F179" s="378"/>
      <c r="G179" s="378"/>
      <c r="H179" s="378"/>
      <c r="I179" s="381"/>
      <c r="J179" s="381"/>
      <c r="K179" s="381"/>
      <c r="L179" s="381"/>
      <c r="M179" s="381"/>
      <c r="N179" s="381"/>
      <c r="O179" s="381"/>
      <c r="P179" s="381"/>
      <c r="Q179" s="383"/>
      <c r="R179" s="383"/>
      <c r="S179" s="54">
        <v>2</v>
      </c>
      <c r="T179" s="55" t="s">
        <v>210</v>
      </c>
      <c r="U179" s="54">
        <v>0</v>
      </c>
      <c r="V179" s="382"/>
      <c r="W179" s="382"/>
      <c r="X179" s="381"/>
      <c r="Y179" s="381"/>
      <c r="Z179" s="381"/>
      <c r="AA179" s="381"/>
      <c r="AB179" s="381"/>
      <c r="AC179" s="381"/>
      <c r="AD179" s="381"/>
      <c r="AE179" s="381"/>
      <c r="AF179" s="378"/>
      <c r="AG179" s="378"/>
      <c r="AH179" s="378"/>
      <c r="AI179" s="382"/>
      <c r="AJ179" s="382"/>
      <c r="AK179" s="382"/>
      <c r="AL179" s="382"/>
      <c r="AM179" s="384"/>
    </row>
    <row r="180" spans="1:39" ht="18.75" customHeight="1" x14ac:dyDescent="0.4">
      <c r="A180" s="418">
        <v>7</v>
      </c>
      <c r="B180" s="419"/>
      <c r="C180" s="470">
        <f>C178+"0:50"</f>
        <v>0.5277777777777779</v>
      </c>
      <c r="D180" s="470">
        <v>0.64583333333333404</v>
      </c>
      <c r="E180" s="470"/>
      <c r="F180" s="420"/>
      <c r="G180" s="420"/>
      <c r="H180" s="420"/>
      <c r="I180" s="432" t="s">
        <v>286</v>
      </c>
      <c r="J180" s="433"/>
      <c r="K180" s="434"/>
      <c r="L180" s="432" t="str">
        <f>E185</f>
        <v>ブラッドレスSC</v>
      </c>
      <c r="M180" s="433"/>
      <c r="N180" s="433"/>
      <c r="O180" s="433"/>
      <c r="P180" s="434"/>
      <c r="Q180" s="423">
        <f t="shared" ref="Q180" si="94">IF(OR(S180="",S181=""),"",S180+S181)</f>
        <v>1</v>
      </c>
      <c r="R180" s="424"/>
      <c r="S180" s="61">
        <v>1</v>
      </c>
      <c r="T180" s="62" t="s">
        <v>210</v>
      </c>
      <c r="U180" s="61">
        <v>1</v>
      </c>
      <c r="V180" s="423">
        <f t="shared" ref="V180" si="95">IF(OR(U180="",U181=""),"",U180+U181)</f>
        <v>1</v>
      </c>
      <c r="W180" s="423"/>
      <c r="X180" s="432" t="s">
        <v>287</v>
      </c>
      <c r="Y180" s="433"/>
      <c r="Z180" s="434"/>
      <c r="AA180" s="432" t="str">
        <f>E189</f>
        <v>カテット白沢SS</v>
      </c>
      <c r="AB180" s="433"/>
      <c r="AC180" s="433"/>
      <c r="AD180" s="433"/>
      <c r="AE180" s="434"/>
      <c r="AF180" s="420"/>
      <c r="AG180" s="420"/>
      <c r="AH180" s="420"/>
      <c r="AI180" s="423" t="s">
        <v>288</v>
      </c>
      <c r="AJ180" s="423"/>
      <c r="AK180" s="423"/>
      <c r="AL180" s="423"/>
      <c r="AM180" s="425"/>
    </row>
    <row r="181" spans="1:39" ht="18.75" customHeight="1" thickBot="1" x14ac:dyDescent="0.45">
      <c r="A181" s="385"/>
      <c r="B181" s="386"/>
      <c r="C181" s="387"/>
      <c r="D181" s="387"/>
      <c r="E181" s="387"/>
      <c r="F181" s="388"/>
      <c r="G181" s="388"/>
      <c r="H181" s="388"/>
      <c r="I181" s="435"/>
      <c r="J181" s="436"/>
      <c r="K181" s="437"/>
      <c r="L181" s="435"/>
      <c r="M181" s="436"/>
      <c r="N181" s="436"/>
      <c r="O181" s="436"/>
      <c r="P181" s="437"/>
      <c r="Q181" s="390"/>
      <c r="R181" s="390"/>
      <c r="S181" s="58">
        <v>0</v>
      </c>
      <c r="T181" s="59" t="s">
        <v>210</v>
      </c>
      <c r="U181" s="58">
        <v>0</v>
      </c>
      <c r="V181" s="391"/>
      <c r="W181" s="391"/>
      <c r="X181" s="435"/>
      <c r="Y181" s="436"/>
      <c r="Z181" s="437"/>
      <c r="AA181" s="435"/>
      <c r="AB181" s="436"/>
      <c r="AC181" s="436"/>
      <c r="AD181" s="436"/>
      <c r="AE181" s="437"/>
      <c r="AF181" s="388"/>
      <c r="AG181" s="388"/>
      <c r="AH181" s="388"/>
      <c r="AI181" s="391"/>
      <c r="AJ181" s="391"/>
      <c r="AK181" s="391"/>
      <c r="AL181" s="391"/>
      <c r="AM181" s="392"/>
    </row>
    <row r="182" spans="1:39" ht="18.75" customHeight="1" thickBot="1" x14ac:dyDescent="0.45">
      <c r="Q182" s="438" t="s">
        <v>363</v>
      </c>
      <c r="R182" s="438"/>
      <c r="S182" s="438" t="s">
        <v>354</v>
      </c>
      <c r="T182" s="438"/>
      <c r="U182" s="438"/>
      <c r="V182" s="438" t="s">
        <v>364</v>
      </c>
      <c r="W182" s="438"/>
    </row>
    <row r="183" spans="1:39" ht="22.5" customHeight="1" thickBot="1" x14ac:dyDescent="0.45">
      <c r="A183" s="153"/>
      <c r="B183" s="153"/>
      <c r="C183" s="340" t="s">
        <v>221</v>
      </c>
      <c r="D183" s="341"/>
      <c r="E183" s="341"/>
      <c r="F183" s="341"/>
      <c r="G183" s="341"/>
      <c r="H183" s="341"/>
      <c r="I183" s="341"/>
      <c r="J183" s="341"/>
      <c r="K183" s="341"/>
      <c r="L183" s="342" t="str">
        <f>E184</f>
        <v>S4スペランツァ</v>
      </c>
      <c r="M183" s="343"/>
      <c r="N183" s="343"/>
      <c r="O183" s="343"/>
      <c r="P183" s="344"/>
      <c r="Q183" s="345" t="str">
        <f>E185</f>
        <v>ブラッドレスSC</v>
      </c>
      <c r="R183" s="343"/>
      <c r="S183" s="343"/>
      <c r="T183" s="343"/>
      <c r="U183" s="344"/>
      <c r="V183" s="345" t="str">
        <f>E186</f>
        <v>FCアネーロ・U-12</v>
      </c>
      <c r="W183" s="343"/>
      <c r="X183" s="343"/>
      <c r="Y183" s="343"/>
      <c r="Z183" s="346"/>
      <c r="AA183" s="443" t="s">
        <v>212</v>
      </c>
      <c r="AB183" s="457"/>
      <c r="AC183" s="458" t="s">
        <v>213</v>
      </c>
      <c r="AD183" s="457"/>
      <c r="AE183" s="458" t="s">
        <v>214</v>
      </c>
      <c r="AF183" s="444"/>
      <c r="AG183" s="460" t="s">
        <v>215</v>
      </c>
      <c r="AH183" s="461"/>
    </row>
    <row r="184" spans="1:39" ht="22.5" customHeight="1" x14ac:dyDescent="0.4">
      <c r="A184" s="454"/>
      <c r="B184" s="455"/>
      <c r="C184" s="332">
        <v>1</v>
      </c>
      <c r="D184" s="333"/>
      <c r="E184" s="334" t="str">
        <f>'市長杯 U-12クラス_組み合わせ'!W103</f>
        <v>S4スペランツァ</v>
      </c>
      <c r="F184" s="335"/>
      <c r="G184" s="335"/>
      <c r="H184" s="335"/>
      <c r="I184" s="335"/>
      <c r="J184" s="335"/>
      <c r="K184" s="335"/>
      <c r="L184" s="63"/>
      <c r="M184" s="64"/>
      <c r="N184" s="64"/>
      <c r="O184" s="64"/>
      <c r="P184" s="65"/>
      <c r="Q184" s="369" t="s">
        <v>333</v>
      </c>
      <c r="R184" s="370"/>
      <c r="S184" s="66">
        <f>Q168</f>
        <v>0</v>
      </c>
      <c r="T184" s="67" t="s">
        <v>216</v>
      </c>
      <c r="U184" s="68">
        <f>V168</f>
        <v>1</v>
      </c>
      <c r="V184" s="369" t="s">
        <v>332</v>
      </c>
      <c r="W184" s="370"/>
      <c r="X184" s="66">
        <f>Q176</f>
        <v>2</v>
      </c>
      <c r="Y184" s="67" t="s">
        <v>216</v>
      </c>
      <c r="Z184" s="69">
        <f>V176</f>
        <v>0</v>
      </c>
      <c r="AA184" s="445">
        <v>3</v>
      </c>
      <c r="AB184" s="459"/>
      <c r="AC184" s="369">
        <f>AE184-U184-Z184</f>
        <v>1</v>
      </c>
      <c r="AD184" s="459"/>
      <c r="AE184" s="369">
        <f>S184+X184</f>
        <v>2</v>
      </c>
      <c r="AF184" s="446"/>
      <c r="AG184" s="468">
        <v>2</v>
      </c>
      <c r="AH184" s="469"/>
    </row>
    <row r="185" spans="1:39" ht="22.5" customHeight="1" x14ac:dyDescent="0.4">
      <c r="A185" s="454" t="s">
        <v>361</v>
      </c>
      <c r="B185" s="455"/>
      <c r="C185" s="357">
        <v>2</v>
      </c>
      <c r="D185" s="358"/>
      <c r="E185" s="359" t="str">
        <f>'市長杯 U-12クラス_組み合わせ'!W105</f>
        <v>ブラッドレスSC</v>
      </c>
      <c r="F185" s="360"/>
      <c r="G185" s="360"/>
      <c r="H185" s="360"/>
      <c r="I185" s="360"/>
      <c r="J185" s="360"/>
      <c r="K185" s="360"/>
      <c r="L185" s="365" t="s">
        <v>332</v>
      </c>
      <c r="M185" s="366"/>
      <c r="N185" s="70">
        <f>U184</f>
        <v>1</v>
      </c>
      <c r="O185" s="134" t="s">
        <v>216</v>
      </c>
      <c r="P185" s="72">
        <f>S184</f>
        <v>0</v>
      </c>
      <c r="Q185" s="73"/>
      <c r="R185" s="74"/>
      <c r="S185" s="74"/>
      <c r="T185" s="74"/>
      <c r="U185" s="75"/>
      <c r="V185" s="372" t="s">
        <v>332</v>
      </c>
      <c r="W185" s="366"/>
      <c r="X185" s="70">
        <f>Q172</f>
        <v>3</v>
      </c>
      <c r="Y185" s="134" t="s">
        <v>216</v>
      </c>
      <c r="Z185" s="76">
        <f>V172</f>
        <v>1</v>
      </c>
      <c r="AA185" s="365">
        <v>6</v>
      </c>
      <c r="AB185" s="448"/>
      <c r="AC185" s="372">
        <f>AE185-P185-Z185</f>
        <v>3</v>
      </c>
      <c r="AD185" s="448"/>
      <c r="AE185" s="372">
        <f>N185+X185</f>
        <v>4</v>
      </c>
      <c r="AF185" s="447"/>
      <c r="AG185" s="452">
        <v>1</v>
      </c>
      <c r="AH185" s="453"/>
    </row>
    <row r="186" spans="1:39" ht="22.5" customHeight="1" thickBot="1" x14ac:dyDescent="0.45">
      <c r="A186" s="454"/>
      <c r="B186" s="455"/>
      <c r="C186" s="349">
        <v>3</v>
      </c>
      <c r="D186" s="350"/>
      <c r="E186" s="351" t="str">
        <f>'市長杯 U-12クラス_組み合わせ'!W107</f>
        <v>FCアネーロ・U-12</v>
      </c>
      <c r="F186" s="352"/>
      <c r="G186" s="352"/>
      <c r="H186" s="352"/>
      <c r="I186" s="352"/>
      <c r="J186" s="352"/>
      <c r="K186" s="352"/>
      <c r="L186" s="367" t="s">
        <v>333</v>
      </c>
      <c r="M186" s="368"/>
      <c r="N186" s="80">
        <f>Z184</f>
        <v>0</v>
      </c>
      <c r="O186" s="81" t="s">
        <v>216</v>
      </c>
      <c r="P186" s="82">
        <f>X184</f>
        <v>2</v>
      </c>
      <c r="Q186" s="371" t="s">
        <v>333</v>
      </c>
      <c r="R186" s="368"/>
      <c r="S186" s="80">
        <f>Z185</f>
        <v>1</v>
      </c>
      <c r="T186" s="81" t="s">
        <v>216</v>
      </c>
      <c r="U186" s="82">
        <f>X185</f>
        <v>3</v>
      </c>
      <c r="V186" s="83"/>
      <c r="W186" s="84"/>
      <c r="X186" s="84"/>
      <c r="Y186" s="84"/>
      <c r="Z186" s="85"/>
      <c r="AA186" s="367">
        <v>0</v>
      </c>
      <c r="AB186" s="449"/>
      <c r="AC186" s="371">
        <f>AE186-P186-U186</f>
        <v>-4</v>
      </c>
      <c r="AD186" s="449"/>
      <c r="AE186" s="371">
        <f>N186+S186</f>
        <v>1</v>
      </c>
      <c r="AF186" s="442"/>
      <c r="AG186" s="450">
        <v>3</v>
      </c>
      <c r="AH186" s="451"/>
    </row>
    <row r="187" spans="1:39" ht="18.75" customHeight="1" thickBot="1" x14ac:dyDescent="0.45">
      <c r="A187" s="153"/>
      <c r="B187" s="153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152"/>
      <c r="AB187" s="152"/>
      <c r="AC187" s="152"/>
      <c r="AD187" s="152"/>
      <c r="AE187" s="152"/>
      <c r="AF187" s="152"/>
      <c r="AG187" s="152"/>
      <c r="AH187" s="152"/>
    </row>
    <row r="188" spans="1:39" ht="22.5" customHeight="1" thickBot="1" x14ac:dyDescent="0.45">
      <c r="A188" s="153"/>
      <c r="B188" s="153"/>
      <c r="C188" s="340" t="s">
        <v>236</v>
      </c>
      <c r="D188" s="341"/>
      <c r="E188" s="341"/>
      <c r="F188" s="341"/>
      <c r="G188" s="341"/>
      <c r="H188" s="341"/>
      <c r="I188" s="341"/>
      <c r="J188" s="341"/>
      <c r="K188" s="341"/>
      <c r="L188" s="342" t="str">
        <f>E189</f>
        <v>カテット白沢SS</v>
      </c>
      <c r="M188" s="343"/>
      <c r="N188" s="343"/>
      <c r="O188" s="343"/>
      <c r="P188" s="344"/>
      <c r="Q188" s="345" t="str">
        <f>E190</f>
        <v>昭和・戸祭SC</v>
      </c>
      <c r="R188" s="343"/>
      <c r="S188" s="343"/>
      <c r="T188" s="343"/>
      <c r="U188" s="344"/>
      <c r="V188" s="345" t="str">
        <f>E191</f>
        <v>宇都宮FCジュニア</v>
      </c>
      <c r="W188" s="343"/>
      <c r="X188" s="343"/>
      <c r="Y188" s="343"/>
      <c r="Z188" s="346"/>
      <c r="AA188" s="443" t="s">
        <v>212</v>
      </c>
      <c r="AB188" s="457"/>
      <c r="AC188" s="458" t="s">
        <v>213</v>
      </c>
      <c r="AD188" s="457"/>
      <c r="AE188" s="458" t="s">
        <v>214</v>
      </c>
      <c r="AF188" s="444"/>
      <c r="AG188" s="460" t="s">
        <v>215</v>
      </c>
      <c r="AH188" s="461"/>
    </row>
    <row r="189" spans="1:39" ht="22.5" customHeight="1" x14ac:dyDescent="0.4">
      <c r="A189" s="454" t="s">
        <v>362</v>
      </c>
      <c r="B189" s="455"/>
      <c r="C189" s="332">
        <v>4</v>
      </c>
      <c r="D189" s="333"/>
      <c r="E189" s="334" t="str">
        <f>'市長杯 U-12クラス_組み合わせ'!W109</f>
        <v>カテット白沢SS</v>
      </c>
      <c r="F189" s="335"/>
      <c r="G189" s="335"/>
      <c r="H189" s="335"/>
      <c r="I189" s="335"/>
      <c r="J189" s="335"/>
      <c r="K189" s="335"/>
      <c r="L189" s="63"/>
      <c r="M189" s="64"/>
      <c r="N189" s="64"/>
      <c r="O189" s="64"/>
      <c r="P189" s="65"/>
      <c r="Q189" s="369" t="s">
        <v>332</v>
      </c>
      <c r="R189" s="370"/>
      <c r="S189" s="66">
        <f>Q170</f>
        <v>4</v>
      </c>
      <c r="T189" s="67" t="s">
        <v>216</v>
      </c>
      <c r="U189" s="68">
        <f>V170</f>
        <v>0</v>
      </c>
      <c r="V189" s="369" t="s">
        <v>332</v>
      </c>
      <c r="W189" s="370"/>
      <c r="X189" s="66">
        <f>Q178</f>
        <v>5</v>
      </c>
      <c r="Y189" s="67" t="s">
        <v>216</v>
      </c>
      <c r="Z189" s="69">
        <f>V178</f>
        <v>0</v>
      </c>
      <c r="AA189" s="445">
        <v>6</v>
      </c>
      <c r="AB189" s="459"/>
      <c r="AC189" s="369">
        <f>AE189-U189-Z189</f>
        <v>9</v>
      </c>
      <c r="AD189" s="459"/>
      <c r="AE189" s="369">
        <f>S189+X189</f>
        <v>9</v>
      </c>
      <c r="AF189" s="446"/>
      <c r="AG189" s="468">
        <v>1</v>
      </c>
      <c r="AH189" s="469"/>
    </row>
    <row r="190" spans="1:39" ht="22.5" customHeight="1" x14ac:dyDescent="0.4">
      <c r="A190" s="454"/>
      <c r="B190" s="455"/>
      <c r="C190" s="357">
        <v>5</v>
      </c>
      <c r="D190" s="358"/>
      <c r="E190" s="359" t="str">
        <f>'市長杯 U-12クラス_組み合わせ'!W111</f>
        <v>昭和・戸祭SC</v>
      </c>
      <c r="F190" s="360"/>
      <c r="G190" s="360"/>
      <c r="H190" s="360"/>
      <c r="I190" s="360"/>
      <c r="J190" s="360"/>
      <c r="K190" s="360"/>
      <c r="L190" s="365" t="s">
        <v>333</v>
      </c>
      <c r="M190" s="366"/>
      <c r="N190" s="70">
        <f>U189</f>
        <v>0</v>
      </c>
      <c r="O190" s="134" t="s">
        <v>216</v>
      </c>
      <c r="P190" s="72">
        <f>S189</f>
        <v>4</v>
      </c>
      <c r="Q190" s="73"/>
      <c r="R190" s="74"/>
      <c r="S190" s="74"/>
      <c r="T190" s="74"/>
      <c r="U190" s="75"/>
      <c r="V190" s="372" t="s">
        <v>341</v>
      </c>
      <c r="W190" s="366"/>
      <c r="X190" s="70">
        <f>Q174</f>
        <v>2</v>
      </c>
      <c r="Y190" s="134" t="s">
        <v>216</v>
      </c>
      <c r="Z190" s="76">
        <f>V174</f>
        <v>2</v>
      </c>
      <c r="AA190" s="365">
        <v>1</v>
      </c>
      <c r="AB190" s="448"/>
      <c r="AC190" s="372">
        <f>AE190-P190-Z190</f>
        <v>-4</v>
      </c>
      <c r="AD190" s="448"/>
      <c r="AE190" s="372">
        <f>N190+X190</f>
        <v>2</v>
      </c>
      <c r="AF190" s="447"/>
      <c r="AG190" s="452">
        <v>2</v>
      </c>
      <c r="AH190" s="453"/>
    </row>
    <row r="191" spans="1:39" ht="22.5" customHeight="1" thickBot="1" x14ac:dyDescent="0.45">
      <c r="A191" s="454"/>
      <c r="B191" s="455"/>
      <c r="C191" s="349">
        <v>6</v>
      </c>
      <c r="D191" s="350"/>
      <c r="E191" s="351" t="str">
        <f>'市長杯 U-12クラス_組み合わせ'!W113</f>
        <v>宇都宮FCジュニア</v>
      </c>
      <c r="F191" s="352"/>
      <c r="G191" s="352"/>
      <c r="H191" s="352"/>
      <c r="I191" s="352"/>
      <c r="J191" s="352"/>
      <c r="K191" s="352"/>
      <c r="L191" s="367" t="s">
        <v>333</v>
      </c>
      <c r="M191" s="368"/>
      <c r="N191" s="80">
        <f>Z189</f>
        <v>0</v>
      </c>
      <c r="O191" s="81" t="s">
        <v>216</v>
      </c>
      <c r="P191" s="82">
        <f>X189</f>
        <v>5</v>
      </c>
      <c r="Q191" s="371" t="s">
        <v>341</v>
      </c>
      <c r="R191" s="368"/>
      <c r="S191" s="80">
        <f>Z190</f>
        <v>2</v>
      </c>
      <c r="T191" s="81" t="s">
        <v>216</v>
      </c>
      <c r="U191" s="82">
        <f>X190</f>
        <v>2</v>
      </c>
      <c r="V191" s="83"/>
      <c r="W191" s="84"/>
      <c r="X191" s="84"/>
      <c r="Y191" s="84"/>
      <c r="Z191" s="85"/>
      <c r="AA191" s="367">
        <v>1</v>
      </c>
      <c r="AB191" s="449"/>
      <c r="AC191" s="371">
        <f>AE191-P191-U191</f>
        <v>-5</v>
      </c>
      <c r="AD191" s="449"/>
      <c r="AE191" s="371">
        <f>N191+S191</f>
        <v>2</v>
      </c>
      <c r="AF191" s="442"/>
      <c r="AG191" s="450">
        <v>3</v>
      </c>
      <c r="AH191" s="451"/>
    </row>
    <row r="192" spans="1:39" ht="18.75" customHeight="1" x14ac:dyDescent="0.4">
      <c r="C192" s="87"/>
      <c r="D192" s="87"/>
      <c r="E192" s="60"/>
      <c r="F192" s="60"/>
      <c r="G192" s="60"/>
      <c r="H192" s="60"/>
      <c r="I192" s="60"/>
      <c r="J192" s="60"/>
      <c r="K192" s="60"/>
      <c r="L192" s="60"/>
      <c r="M192" s="60"/>
      <c r="N192" s="87"/>
      <c r="O192" s="87"/>
      <c r="P192" s="49"/>
      <c r="Q192" s="87"/>
      <c r="R192" s="49"/>
      <c r="S192" s="87"/>
      <c r="T192" s="87"/>
      <c r="U192" s="49"/>
      <c r="V192" s="87"/>
      <c r="W192" s="49"/>
      <c r="AC192" s="87"/>
      <c r="AD192" s="87"/>
      <c r="AE192" s="87"/>
      <c r="AF192" s="87"/>
      <c r="AG192" s="87"/>
      <c r="AH192" s="87"/>
      <c r="AI192" s="87"/>
      <c r="AJ192" s="87"/>
    </row>
    <row r="193" spans="1:39" ht="18.75" customHeight="1" x14ac:dyDescent="0.4">
      <c r="A193" s="393" t="s">
        <v>225</v>
      </c>
      <c r="B193" s="393"/>
      <c r="C193" s="393"/>
      <c r="D193" s="393"/>
      <c r="E193" s="393"/>
      <c r="F193" s="393"/>
      <c r="G193" s="393"/>
      <c r="H193" s="393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  <c r="U193" s="393"/>
      <c r="V193" s="393"/>
      <c r="W193" s="393"/>
      <c r="X193" s="393"/>
      <c r="Y193" s="393"/>
      <c r="Z193" s="393"/>
      <c r="AA193" s="393"/>
      <c r="AB193" s="393"/>
      <c r="AC193" s="393"/>
      <c r="AD193" s="393"/>
      <c r="AE193" s="393"/>
      <c r="AF193" s="393"/>
      <c r="AG193" s="393"/>
      <c r="AH193" s="393"/>
      <c r="AI193" s="393"/>
      <c r="AJ193" s="393"/>
      <c r="AK193" s="393"/>
      <c r="AL193" s="393"/>
      <c r="AM193" s="393"/>
    </row>
    <row r="194" spans="1:39" ht="18.75" customHeight="1" x14ac:dyDescent="0.4">
      <c r="A194" s="393"/>
      <c r="B194" s="393"/>
      <c r="C194" s="393"/>
      <c r="D194" s="393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3"/>
      <c r="X194" s="393"/>
      <c r="Y194" s="393"/>
      <c r="Z194" s="393"/>
      <c r="AA194" s="393"/>
      <c r="AB194" s="393"/>
      <c r="AC194" s="393"/>
      <c r="AD194" s="393"/>
      <c r="AE194" s="393"/>
      <c r="AF194" s="393"/>
      <c r="AG194" s="393"/>
      <c r="AH194" s="393"/>
      <c r="AI194" s="393"/>
      <c r="AJ194" s="393"/>
      <c r="AK194" s="393"/>
      <c r="AL194" s="393"/>
      <c r="AM194" s="393"/>
    </row>
    <row r="195" spans="1:39" ht="18.75" customHeight="1" x14ac:dyDescent="0.4">
      <c r="B195" s="462" t="s">
        <v>325</v>
      </c>
      <c r="C195" s="462"/>
      <c r="D195" s="462"/>
      <c r="E195" s="462"/>
      <c r="F195" s="441" t="s">
        <v>337</v>
      </c>
      <c r="G195" s="441"/>
      <c r="H195" s="441"/>
      <c r="I195" s="441"/>
      <c r="J195" s="441"/>
      <c r="K195" s="441"/>
      <c r="L195" s="441"/>
      <c r="M195" s="441"/>
      <c r="N195" s="439" t="str">
        <f>E214</f>
        <v>ともぞうSC U12</v>
      </c>
      <c r="O195" s="440"/>
      <c r="P195" s="440"/>
      <c r="Q195" s="440"/>
      <c r="R195" s="440"/>
      <c r="S195" s="440"/>
      <c r="T195" s="440"/>
      <c r="U195" s="440"/>
      <c r="V195" s="441" t="s">
        <v>338</v>
      </c>
      <c r="W195" s="441"/>
      <c r="X195" s="441"/>
      <c r="Y195" s="441"/>
      <c r="Z195" s="441"/>
      <c r="AA195" s="441"/>
      <c r="AB195" s="441"/>
      <c r="AC195" s="441"/>
      <c r="AD195" s="439" t="str">
        <f>E220</f>
        <v>unionSC U12</v>
      </c>
      <c r="AE195" s="440"/>
      <c r="AF195" s="440"/>
      <c r="AG195" s="440"/>
      <c r="AH195" s="440"/>
      <c r="AI195" s="440"/>
      <c r="AJ195" s="440"/>
      <c r="AK195" s="440"/>
      <c r="AL195" s="440"/>
      <c r="AM195" s="50"/>
    </row>
    <row r="196" spans="1:39" ht="18.75" customHeight="1" x14ac:dyDescent="0.4">
      <c r="B196" s="394" t="s">
        <v>202</v>
      </c>
      <c r="C196" s="394"/>
      <c r="D196" s="394"/>
      <c r="E196" s="394"/>
      <c r="F196" s="395" t="s">
        <v>327</v>
      </c>
      <c r="G196" s="395"/>
      <c r="H196" s="395"/>
      <c r="I196" s="395"/>
      <c r="J196" s="395"/>
      <c r="K196" s="395"/>
      <c r="L196" s="395"/>
      <c r="M196" s="395"/>
      <c r="N196" s="394" t="s">
        <v>203</v>
      </c>
      <c r="O196" s="394"/>
      <c r="P196" s="394"/>
      <c r="Q196" s="394"/>
      <c r="R196" s="395" t="s">
        <v>331</v>
      </c>
      <c r="S196" s="395"/>
      <c r="T196" s="395"/>
      <c r="U196" s="395"/>
      <c r="V196" s="395"/>
      <c r="W196" s="395"/>
      <c r="X196" s="395"/>
      <c r="Y196" s="395"/>
      <c r="Z196" s="394" t="s">
        <v>204</v>
      </c>
      <c r="AA196" s="394"/>
      <c r="AB196" s="394"/>
      <c r="AC196" s="394"/>
      <c r="AD196" s="396">
        <v>44381</v>
      </c>
      <c r="AE196" s="397"/>
      <c r="AF196" s="397"/>
      <c r="AG196" s="397"/>
      <c r="AH196" s="397"/>
      <c r="AI196" s="397"/>
      <c r="AJ196" s="397"/>
      <c r="AK196" s="398">
        <f>AD196</f>
        <v>44381</v>
      </c>
      <c r="AL196" s="399"/>
    </row>
    <row r="197" spans="1:39" ht="18.75" customHeight="1" x14ac:dyDescent="0.4">
      <c r="T197" s="47"/>
    </row>
    <row r="198" spans="1:39" ht="18.75" customHeight="1" thickBot="1" x14ac:dyDescent="0.45">
      <c r="A198" s="426" t="s">
        <v>324</v>
      </c>
      <c r="B198" s="426"/>
      <c r="C198" s="426"/>
      <c r="D198" s="426"/>
      <c r="E198" s="42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6"/>
      <c r="P198" s="426"/>
      <c r="Q198" s="426"/>
      <c r="R198" s="426"/>
      <c r="S198" s="426"/>
      <c r="T198" s="426"/>
      <c r="U198" s="426"/>
      <c r="V198" s="426"/>
      <c r="W198" s="426"/>
    </row>
    <row r="199" spans="1:39" ht="18.75" customHeight="1" thickBot="1" x14ac:dyDescent="0.45">
      <c r="A199" s="410"/>
      <c r="B199" s="400"/>
      <c r="C199" s="411" t="s">
        <v>205</v>
      </c>
      <c r="D199" s="411"/>
      <c r="E199" s="411"/>
      <c r="F199" s="400" t="s">
        <v>206</v>
      </c>
      <c r="G199" s="400"/>
      <c r="H199" s="400"/>
      <c r="I199" s="411" t="s">
        <v>207</v>
      </c>
      <c r="J199" s="411"/>
      <c r="K199" s="411"/>
      <c r="L199" s="411"/>
      <c r="M199" s="411"/>
      <c r="N199" s="411"/>
      <c r="O199" s="411"/>
      <c r="P199" s="411"/>
      <c r="Q199" s="411" t="s">
        <v>208</v>
      </c>
      <c r="R199" s="411"/>
      <c r="S199" s="411"/>
      <c r="T199" s="411"/>
      <c r="U199" s="411"/>
      <c r="V199" s="411"/>
      <c r="W199" s="411"/>
      <c r="X199" s="411" t="s">
        <v>207</v>
      </c>
      <c r="Y199" s="411"/>
      <c r="Z199" s="411"/>
      <c r="AA199" s="411"/>
      <c r="AB199" s="411"/>
      <c r="AC199" s="411"/>
      <c r="AD199" s="411"/>
      <c r="AE199" s="411"/>
      <c r="AF199" s="400" t="s">
        <v>206</v>
      </c>
      <c r="AG199" s="400"/>
      <c r="AH199" s="400"/>
      <c r="AI199" s="400" t="s">
        <v>209</v>
      </c>
      <c r="AJ199" s="400"/>
      <c r="AK199" s="400"/>
      <c r="AL199" s="400"/>
      <c r="AM199" s="401"/>
    </row>
    <row r="200" spans="1:39" ht="18.75" customHeight="1" x14ac:dyDescent="0.4">
      <c r="A200" s="402">
        <v>1</v>
      </c>
      <c r="B200" s="403"/>
      <c r="C200" s="404">
        <v>0.35416666666666669</v>
      </c>
      <c r="D200" s="404"/>
      <c r="E200" s="404"/>
      <c r="F200" s="405"/>
      <c r="G200" s="405"/>
      <c r="H200" s="405"/>
      <c r="I200" s="406" t="str">
        <f>E214</f>
        <v>ともぞうSC U12</v>
      </c>
      <c r="J200" s="407"/>
      <c r="K200" s="407"/>
      <c r="L200" s="407"/>
      <c r="M200" s="407"/>
      <c r="N200" s="407"/>
      <c r="O200" s="407"/>
      <c r="P200" s="407"/>
      <c r="Q200" s="408">
        <f>IF(OR(S200="",S201=""),"",S200+S201)</f>
        <v>3</v>
      </c>
      <c r="R200" s="409"/>
      <c r="S200" s="52">
        <v>1</v>
      </c>
      <c r="T200" s="53" t="s">
        <v>210</v>
      </c>
      <c r="U200" s="52">
        <v>0</v>
      </c>
      <c r="V200" s="408">
        <f>IF(OR(U200="",U201=""),"",U200+U201)</f>
        <v>0</v>
      </c>
      <c r="W200" s="408"/>
      <c r="X200" s="406" t="str">
        <f>E215</f>
        <v>岡西FC12</v>
      </c>
      <c r="Y200" s="407"/>
      <c r="Z200" s="407"/>
      <c r="AA200" s="407"/>
      <c r="AB200" s="407"/>
      <c r="AC200" s="407"/>
      <c r="AD200" s="407"/>
      <c r="AE200" s="407"/>
      <c r="AF200" s="405"/>
      <c r="AG200" s="405"/>
      <c r="AH200" s="405"/>
      <c r="AI200" s="408" t="s">
        <v>240</v>
      </c>
      <c r="AJ200" s="408"/>
      <c r="AK200" s="408"/>
      <c r="AL200" s="408"/>
      <c r="AM200" s="412"/>
    </row>
    <row r="201" spans="1:39" ht="18.75" customHeight="1" x14ac:dyDescent="0.4">
      <c r="A201" s="375"/>
      <c r="B201" s="376"/>
      <c r="C201" s="377"/>
      <c r="D201" s="377"/>
      <c r="E201" s="377"/>
      <c r="F201" s="378"/>
      <c r="G201" s="378"/>
      <c r="H201" s="378"/>
      <c r="I201" s="381"/>
      <c r="J201" s="381"/>
      <c r="K201" s="381"/>
      <c r="L201" s="381"/>
      <c r="M201" s="381"/>
      <c r="N201" s="381"/>
      <c r="O201" s="381"/>
      <c r="P201" s="381"/>
      <c r="Q201" s="383"/>
      <c r="R201" s="383"/>
      <c r="S201" s="54">
        <v>2</v>
      </c>
      <c r="T201" s="55" t="s">
        <v>210</v>
      </c>
      <c r="U201" s="54">
        <v>0</v>
      </c>
      <c r="V201" s="382"/>
      <c r="W201" s="382"/>
      <c r="X201" s="381"/>
      <c r="Y201" s="381"/>
      <c r="Z201" s="381"/>
      <c r="AA201" s="381"/>
      <c r="AB201" s="381"/>
      <c r="AC201" s="381"/>
      <c r="AD201" s="381"/>
      <c r="AE201" s="381"/>
      <c r="AF201" s="378"/>
      <c r="AG201" s="378"/>
      <c r="AH201" s="378"/>
      <c r="AI201" s="382"/>
      <c r="AJ201" s="382"/>
      <c r="AK201" s="382"/>
      <c r="AL201" s="382"/>
      <c r="AM201" s="384"/>
    </row>
    <row r="202" spans="1:39" ht="18.75" customHeight="1" x14ac:dyDescent="0.4">
      <c r="A202" s="373">
        <v>2</v>
      </c>
      <c r="B202" s="374"/>
      <c r="C202" s="377">
        <f>C200+"0:50"</f>
        <v>0.3888888888888889</v>
      </c>
      <c r="D202" s="377">
        <v>0.4375</v>
      </c>
      <c r="E202" s="377"/>
      <c r="F202" s="378"/>
      <c r="G202" s="378"/>
      <c r="H202" s="378"/>
      <c r="I202" s="379" t="str">
        <f>E219</f>
        <v>上河内JSC</v>
      </c>
      <c r="J202" s="380"/>
      <c r="K202" s="380"/>
      <c r="L202" s="380"/>
      <c r="M202" s="380"/>
      <c r="N202" s="380"/>
      <c r="O202" s="380"/>
      <c r="P202" s="380"/>
      <c r="Q202" s="382">
        <f t="shared" ref="Q202" si="96">IF(OR(S202="",S203=""),"",S202+S203)</f>
        <v>1</v>
      </c>
      <c r="R202" s="383"/>
      <c r="S202" s="56">
        <v>1</v>
      </c>
      <c r="T202" s="57" t="s">
        <v>210</v>
      </c>
      <c r="U202" s="56">
        <v>2</v>
      </c>
      <c r="V202" s="382">
        <f t="shared" ref="V202" si="97">IF(OR(U202="",U203=""),"",U202+U203)</f>
        <v>4</v>
      </c>
      <c r="W202" s="382"/>
      <c r="X202" s="379" t="str">
        <f>E220</f>
        <v>unionSC U12</v>
      </c>
      <c r="Y202" s="380"/>
      <c r="Z202" s="380"/>
      <c r="AA202" s="380"/>
      <c r="AB202" s="380"/>
      <c r="AC202" s="380"/>
      <c r="AD202" s="380"/>
      <c r="AE202" s="380"/>
      <c r="AF202" s="378"/>
      <c r="AG202" s="378"/>
      <c r="AH202" s="378"/>
      <c r="AI202" s="382" t="s">
        <v>241</v>
      </c>
      <c r="AJ202" s="382"/>
      <c r="AK202" s="382"/>
      <c r="AL202" s="382"/>
      <c r="AM202" s="384"/>
    </row>
    <row r="203" spans="1:39" ht="18.75" customHeight="1" x14ac:dyDescent="0.4">
      <c r="A203" s="375"/>
      <c r="B203" s="376"/>
      <c r="C203" s="377"/>
      <c r="D203" s="377"/>
      <c r="E203" s="377"/>
      <c r="F203" s="378"/>
      <c r="G203" s="378"/>
      <c r="H203" s="378"/>
      <c r="I203" s="381"/>
      <c r="J203" s="381"/>
      <c r="K203" s="381"/>
      <c r="L203" s="381"/>
      <c r="M203" s="381"/>
      <c r="N203" s="381"/>
      <c r="O203" s="381"/>
      <c r="P203" s="381"/>
      <c r="Q203" s="383"/>
      <c r="R203" s="383"/>
      <c r="S203" s="54">
        <v>0</v>
      </c>
      <c r="T203" s="55" t="s">
        <v>210</v>
      </c>
      <c r="U203" s="54">
        <v>2</v>
      </c>
      <c r="V203" s="382"/>
      <c r="W203" s="382"/>
      <c r="X203" s="381"/>
      <c r="Y203" s="381"/>
      <c r="Z203" s="381"/>
      <c r="AA203" s="381"/>
      <c r="AB203" s="381"/>
      <c r="AC203" s="381"/>
      <c r="AD203" s="381"/>
      <c r="AE203" s="381"/>
      <c r="AF203" s="378"/>
      <c r="AG203" s="378"/>
      <c r="AH203" s="378"/>
      <c r="AI203" s="382"/>
      <c r="AJ203" s="382"/>
      <c r="AK203" s="382"/>
      <c r="AL203" s="382"/>
      <c r="AM203" s="384"/>
    </row>
    <row r="204" spans="1:39" ht="18.75" customHeight="1" x14ac:dyDescent="0.4">
      <c r="A204" s="373">
        <v>3</v>
      </c>
      <c r="B204" s="374"/>
      <c r="C204" s="377">
        <f>C202+"0:40"</f>
        <v>0.41666666666666669</v>
      </c>
      <c r="D204" s="377">
        <v>0.47916666666666702</v>
      </c>
      <c r="E204" s="377"/>
      <c r="F204" s="378"/>
      <c r="G204" s="378"/>
      <c r="H204" s="378"/>
      <c r="I204" s="379" t="str">
        <f>E215</f>
        <v>岡西FC12</v>
      </c>
      <c r="J204" s="380"/>
      <c r="K204" s="380"/>
      <c r="L204" s="380"/>
      <c r="M204" s="380"/>
      <c r="N204" s="380"/>
      <c r="O204" s="380"/>
      <c r="P204" s="380"/>
      <c r="Q204" s="382">
        <f t="shared" ref="Q204" si="98">IF(OR(S204="",S205=""),"",S204+S205)</f>
        <v>0</v>
      </c>
      <c r="R204" s="383"/>
      <c r="S204" s="56">
        <v>0</v>
      </c>
      <c r="T204" s="57" t="s">
        <v>210</v>
      </c>
      <c r="U204" s="56">
        <v>1</v>
      </c>
      <c r="V204" s="382">
        <f t="shared" ref="V204" si="99">IF(OR(U204="",U205=""),"",U204+U205)</f>
        <v>2</v>
      </c>
      <c r="W204" s="382"/>
      <c r="X204" s="379" t="str">
        <f>E216</f>
        <v>FCグラシアス</v>
      </c>
      <c r="Y204" s="380"/>
      <c r="Z204" s="380"/>
      <c r="AA204" s="380"/>
      <c r="AB204" s="380"/>
      <c r="AC204" s="380"/>
      <c r="AD204" s="380"/>
      <c r="AE204" s="380"/>
      <c r="AF204" s="378"/>
      <c r="AG204" s="378"/>
      <c r="AH204" s="378"/>
      <c r="AI204" s="382" t="s">
        <v>262</v>
      </c>
      <c r="AJ204" s="382"/>
      <c r="AK204" s="382"/>
      <c r="AL204" s="382"/>
      <c r="AM204" s="384"/>
    </row>
    <row r="205" spans="1:39" ht="18.75" customHeight="1" x14ac:dyDescent="0.4">
      <c r="A205" s="375"/>
      <c r="B205" s="376"/>
      <c r="C205" s="377"/>
      <c r="D205" s="377"/>
      <c r="E205" s="377"/>
      <c r="F205" s="378"/>
      <c r="G205" s="378"/>
      <c r="H205" s="378"/>
      <c r="I205" s="381"/>
      <c r="J205" s="381"/>
      <c r="K205" s="381"/>
      <c r="L205" s="381"/>
      <c r="M205" s="381"/>
      <c r="N205" s="381"/>
      <c r="O205" s="381"/>
      <c r="P205" s="381"/>
      <c r="Q205" s="383"/>
      <c r="R205" s="383"/>
      <c r="S205" s="54">
        <v>0</v>
      </c>
      <c r="T205" s="55" t="s">
        <v>210</v>
      </c>
      <c r="U205" s="54">
        <v>1</v>
      </c>
      <c r="V205" s="382"/>
      <c r="W205" s="382"/>
      <c r="X205" s="381"/>
      <c r="Y205" s="381"/>
      <c r="Z205" s="381"/>
      <c r="AA205" s="381"/>
      <c r="AB205" s="381"/>
      <c r="AC205" s="381"/>
      <c r="AD205" s="381"/>
      <c r="AE205" s="381"/>
      <c r="AF205" s="378"/>
      <c r="AG205" s="378"/>
      <c r="AH205" s="378"/>
      <c r="AI205" s="382"/>
      <c r="AJ205" s="382"/>
      <c r="AK205" s="382"/>
      <c r="AL205" s="382"/>
      <c r="AM205" s="384"/>
    </row>
    <row r="206" spans="1:39" ht="18.75" customHeight="1" x14ac:dyDescent="0.4">
      <c r="A206" s="373">
        <v>4</v>
      </c>
      <c r="B206" s="374"/>
      <c r="C206" s="377">
        <f>C204+"0:50"</f>
        <v>0.4513888888888889</v>
      </c>
      <c r="D206" s="377">
        <v>0.52083333333333304</v>
      </c>
      <c r="E206" s="377"/>
      <c r="F206" s="378"/>
      <c r="G206" s="378"/>
      <c r="H206" s="378"/>
      <c r="I206" s="379" t="str">
        <f>E219</f>
        <v>上河内JSC</v>
      </c>
      <c r="J206" s="380"/>
      <c r="K206" s="380"/>
      <c r="L206" s="380"/>
      <c r="M206" s="380"/>
      <c r="N206" s="380"/>
      <c r="O206" s="380"/>
      <c r="P206" s="380"/>
      <c r="Q206" s="382">
        <f t="shared" ref="Q206" si="100">IF(OR(S206="",S207=""),"",S206+S207)</f>
        <v>1</v>
      </c>
      <c r="R206" s="383"/>
      <c r="S206" s="56">
        <v>1</v>
      </c>
      <c r="T206" s="57" t="s">
        <v>210</v>
      </c>
      <c r="U206" s="56">
        <v>1</v>
      </c>
      <c r="V206" s="382">
        <f t="shared" ref="V206" si="101">IF(OR(U206="",U207=""),"",U206+U207)</f>
        <v>1</v>
      </c>
      <c r="W206" s="382"/>
      <c r="X206" s="379" t="str">
        <f>E221</f>
        <v>清原フューチャーズ</v>
      </c>
      <c r="Y206" s="380"/>
      <c r="Z206" s="380"/>
      <c r="AA206" s="380"/>
      <c r="AB206" s="380"/>
      <c r="AC206" s="380"/>
      <c r="AD206" s="380"/>
      <c r="AE206" s="380"/>
      <c r="AF206" s="378"/>
      <c r="AG206" s="378"/>
      <c r="AH206" s="378"/>
      <c r="AI206" s="382" t="s">
        <v>263</v>
      </c>
      <c r="AJ206" s="382"/>
      <c r="AK206" s="382"/>
      <c r="AL206" s="382"/>
      <c r="AM206" s="384"/>
    </row>
    <row r="207" spans="1:39" ht="18.75" customHeight="1" x14ac:dyDescent="0.4">
      <c r="A207" s="375"/>
      <c r="B207" s="376"/>
      <c r="C207" s="377"/>
      <c r="D207" s="377"/>
      <c r="E207" s="377"/>
      <c r="F207" s="378"/>
      <c r="G207" s="378"/>
      <c r="H207" s="378"/>
      <c r="I207" s="381"/>
      <c r="J207" s="381"/>
      <c r="K207" s="381"/>
      <c r="L207" s="381"/>
      <c r="M207" s="381"/>
      <c r="N207" s="381"/>
      <c r="O207" s="381"/>
      <c r="P207" s="381"/>
      <c r="Q207" s="383"/>
      <c r="R207" s="383"/>
      <c r="S207" s="54">
        <v>0</v>
      </c>
      <c r="T207" s="55" t="s">
        <v>210</v>
      </c>
      <c r="U207" s="54">
        <v>0</v>
      </c>
      <c r="V207" s="382"/>
      <c r="W207" s="382"/>
      <c r="X207" s="381"/>
      <c r="Y207" s="381"/>
      <c r="Z207" s="381"/>
      <c r="AA207" s="381"/>
      <c r="AB207" s="381"/>
      <c r="AC207" s="381"/>
      <c r="AD207" s="381"/>
      <c r="AE207" s="381"/>
      <c r="AF207" s="378"/>
      <c r="AG207" s="378"/>
      <c r="AH207" s="378"/>
      <c r="AI207" s="382"/>
      <c r="AJ207" s="382"/>
      <c r="AK207" s="382"/>
      <c r="AL207" s="382"/>
      <c r="AM207" s="384"/>
    </row>
    <row r="208" spans="1:39" ht="18.75" customHeight="1" x14ac:dyDescent="0.4">
      <c r="A208" s="373">
        <v>5</v>
      </c>
      <c r="B208" s="374"/>
      <c r="C208" s="377">
        <f>C206+"0:40"</f>
        <v>0.47916666666666669</v>
      </c>
      <c r="D208" s="377">
        <v>0.5625</v>
      </c>
      <c r="E208" s="377"/>
      <c r="F208" s="378"/>
      <c r="G208" s="378"/>
      <c r="H208" s="378"/>
      <c r="I208" s="379" t="str">
        <f>E214</f>
        <v>ともぞうSC U12</v>
      </c>
      <c r="J208" s="380"/>
      <c r="K208" s="380"/>
      <c r="L208" s="380"/>
      <c r="M208" s="380"/>
      <c r="N208" s="380"/>
      <c r="O208" s="380"/>
      <c r="P208" s="380"/>
      <c r="Q208" s="382">
        <f t="shared" ref="Q208" si="102">IF(OR(S208="",S209=""),"",S208+S209)</f>
        <v>2</v>
      </c>
      <c r="R208" s="383"/>
      <c r="S208" s="56">
        <v>1</v>
      </c>
      <c r="T208" s="57" t="s">
        <v>210</v>
      </c>
      <c r="U208" s="56">
        <v>0</v>
      </c>
      <c r="V208" s="382">
        <f t="shared" ref="V208" si="103">IF(OR(U208="",U209=""),"",U208+U209)</f>
        <v>0</v>
      </c>
      <c r="W208" s="382"/>
      <c r="X208" s="379" t="str">
        <f>E216</f>
        <v>FCグラシアス</v>
      </c>
      <c r="Y208" s="380"/>
      <c r="Z208" s="380"/>
      <c r="AA208" s="380"/>
      <c r="AB208" s="380"/>
      <c r="AC208" s="380"/>
      <c r="AD208" s="380"/>
      <c r="AE208" s="380"/>
      <c r="AF208" s="378"/>
      <c r="AG208" s="378"/>
      <c r="AH208" s="378"/>
      <c r="AI208" s="382" t="s">
        <v>264</v>
      </c>
      <c r="AJ208" s="382"/>
      <c r="AK208" s="382"/>
      <c r="AL208" s="382"/>
      <c r="AM208" s="384"/>
    </row>
    <row r="209" spans="1:39" ht="18.75" customHeight="1" x14ac:dyDescent="0.4">
      <c r="A209" s="375"/>
      <c r="B209" s="376"/>
      <c r="C209" s="377"/>
      <c r="D209" s="377"/>
      <c r="E209" s="377"/>
      <c r="F209" s="378"/>
      <c r="G209" s="378"/>
      <c r="H209" s="378"/>
      <c r="I209" s="381"/>
      <c r="J209" s="381"/>
      <c r="K209" s="381"/>
      <c r="L209" s="381"/>
      <c r="M209" s="381"/>
      <c r="N209" s="381"/>
      <c r="O209" s="381"/>
      <c r="P209" s="381"/>
      <c r="Q209" s="383"/>
      <c r="R209" s="383"/>
      <c r="S209" s="54">
        <v>1</v>
      </c>
      <c r="T209" s="55" t="s">
        <v>210</v>
      </c>
      <c r="U209" s="54">
        <v>0</v>
      </c>
      <c r="V209" s="382"/>
      <c r="W209" s="382"/>
      <c r="X209" s="381"/>
      <c r="Y209" s="381"/>
      <c r="Z209" s="381"/>
      <c r="AA209" s="381"/>
      <c r="AB209" s="381"/>
      <c r="AC209" s="381"/>
      <c r="AD209" s="381"/>
      <c r="AE209" s="381"/>
      <c r="AF209" s="378"/>
      <c r="AG209" s="378"/>
      <c r="AH209" s="378"/>
      <c r="AI209" s="382"/>
      <c r="AJ209" s="382"/>
      <c r="AK209" s="382"/>
      <c r="AL209" s="382"/>
      <c r="AM209" s="384"/>
    </row>
    <row r="210" spans="1:39" ht="18.75" customHeight="1" x14ac:dyDescent="0.4">
      <c r="A210" s="373">
        <v>6</v>
      </c>
      <c r="B210" s="374"/>
      <c r="C210" s="377">
        <f>C208+"0:50"</f>
        <v>0.51388888888888895</v>
      </c>
      <c r="D210" s="377">
        <v>0.60416666666666696</v>
      </c>
      <c r="E210" s="377"/>
      <c r="F210" s="378"/>
      <c r="G210" s="378"/>
      <c r="H210" s="378"/>
      <c r="I210" s="379" t="str">
        <f>E219</f>
        <v>上河内JSC</v>
      </c>
      <c r="J210" s="380"/>
      <c r="K210" s="380"/>
      <c r="L210" s="380"/>
      <c r="M210" s="380"/>
      <c r="N210" s="380"/>
      <c r="O210" s="380"/>
      <c r="P210" s="380"/>
      <c r="Q210" s="382">
        <f t="shared" ref="Q210" si="104">IF(OR(S210="",S211=""),"",S210+S211)</f>
        <v>6</v>
      </c>
      <c r="R210" s="383"/>
      <c r="S210" s="56">
        <v>6</v>
      </c>
      <c r="T210" s="57" t="s">
        <v>210</v>
      </c>
      <c r="U210" s="56">
        <v>0</v>
      </c>
      <c r="V210" s="382">
        <f t="shared" ref="V210" si="105">IF(OR(U210="",U211=""),"",U210+U211)</f>
        <v>0</v>
      </c>
      <c r="W210" s="382"/>
      <c r="X210" s="379" t="str">
        <f>E222</f>
        <v>FCブロケード</v>
      </c>
      <c r="Y210" s="380"/>
      <c r="Z210" s="380"/>
      <c r="AA210" s="380"/>
      <c r="AB210" s="380"/>
      <c r="AC210" s="380"/>
      <c r="AD210" s="380"/>
      <c r="AE210" s="380"/>
      <c r="AF210" s="378"/>
      <c r="AG210" s="378"/>
      <c r="AH210" s="378"/>
      <c r="AI210" s="382" t="s">
        <v>253</v>
      </c>
      <c r="AJ210" s="382"/>
      <c r="AK210" s="382"/>
      <c r="AL210" s="382"/>
      <c r="AM210" s="384"/>
    </row>
    <row r="211" spans="1:39" ht="18.75" customHeight="1" thickBot="1" x14ac:dyDescent="0.45">
      <c r="A211" s="385"/>
      <c r="B211" s="386"/>
      <c r="C211" s="387"/>
      <c r="D211" s="387"/>
      <c r="E211" s="387"/>
      <c r="F211" s="388"/>
      <c r="G211" s="388"/>
      <c r="H211" s="388"/>
      <c r="I211" s="381"/>
      <c r="J211" s="381"/>
      <c r="K211" s="381"/>
      <c r="L211" s="381"/>
      <c r="M211" s="381"/>
      <c r="N211" s="381"/>
      <c r="O211" s="381"/>
      <c r="P211" s="381"/>
      <c r="Q211" s="390"/>
      <c r="R211" s="390"/>
      <c r="S211" s="58">
        <v>0</v>
      </c>
      <c r="T211" s="59" t="s">
        <v>210</v>
      </c>
      <c r="U211" s="58">
        <v>0</v>
      </c>
      <c r="V211" s="391"/>
      <c r="W211" s="391"/>
      <c r="X211" s="389"/>
      <c r="Y211" s="389"/>
      <c r="Z211" s="389"/>
      <c r="AA211" s="389"/>
      <c r="AB211" s="389"/>
      <c r="AC211" s="389"/>
      <c r="AD211" s="389"/>
      <c r="AE211" s="389"/>
      <c r="AF211" s="388"/>
      <c r="AG211" s="388"/>
      <c r="AH211" s="388"/>
      <c r="AI211" s="391"/>
      <c r="AJ211" s="391"/>
      <c r="AK211" s="391"/>
      <c r="AL211" s="391"/>
      <c r="AM211" s="392"/>
    </row>
    <row r="212" spans="1:39" ht="18.75" customHeight="1" thickBot="1" x14ac:dyDescent="0.45"/>
    <row r="213" spans="1:39" ht="22.5" customHeight="1" thickBot="1" x14ac:dyDescent="0.45">
      <c r="A213" s="153"/>
      <c r="B213" s="153"/>
      <c r="C213" s="340" t="s">
        <v>223</v>
      </c>
      <c r="D213" s="341"/>
      <c r="E213" s="341"/>
      <c r="F213" s="341"/>
      <c r="G213" s="341"/>
      <c r="H213" s="341"/>
      <c r="I213" s="341"/>
      <c r="J213" s="341"/>
      <c r="K213" s="417"/>
      <c r="L213" s="342" t="str">
        <f>E214</f>
        <v>ともぞうSC U12</v>
      </c>
      <c r="M213" s="343"/>
      <c r="N213" s="343"/>
      <c r="O213" s="343"/>
      <c r="P213" s="344"/>
      <c r="Q213" s="345" t="str">
        <f>E215</f>
        <v>岡西FC12</v>
      </c>
      <c r="R213" s="343"/>
      <c r="S213" s="343"/>
      <c r="T213" s="343"/>
      <c r="U213" s="344"/>
      <c r="V213" s="345" t="str">
        <f>E216</f>
        <v>FCグラシアス</v>
      </c>
      <c r="W213" s="343"/>
      <c r="X213" s="343"/>
      <c r="Y213" s="343"/>
      <c r="Z213" s="346"/>
      <c r="AA213" s="443" t="s">
        <v>212</v>
      </c>
      <c r="AB213" s="457"/>
      <c r="AC213" s="458" t="s">
        <v>213</v>
      </c>
      <c r="AD213" s="457"/>
      <c r="AE213" s="458" t="s">
        <v>214</v>
      </c>
      <c r="AF213" s="444"/>
      <c r="AG213" s="443" t="s">
        <v>215</v>
      </c>
      <c r="AH213" s="444"/>
      <c r="AI213" s="152"/>
      <c r="AJ213" s="152"/>
      <c r="AK213" s="152"/>
      <c r="AL213" s="152"/>
      <c r="AM213" s="152"/>
    </row>
    <row r="214" spans="1:39" ht="22.5" customHeight="1" x14ac:dyDescent="0.4">
      <c r="A214" s="454" t="s">
        <v>367</v>
      </c>
      <c r="B214" s="455"/>
      <c r="C214" s="332">
        <v>1</v>
      </c>
      <c r="D214" s="333"/>
      <c r="E214" s="334" t="str">
        <f>'市長杯 U-12クラス_組み合わせ'!W119</f>
        <v>ともぞうSC U12</v>
      </c>
      <c r="F214" s="335"/>
      <c r="G214" s="335"/>
      <c r="H214" s="335"/>
      <c r="I214" s="335"/>
      <c r="J214" s="335"/>
      <c r="K214" s="416"/>
      <c r="L214" s="63"/>
      <c r="M214" s="64"/>
      <c r="N214" s="64"/>
      <c r="O214" s="64"/>
      <c r="P214" s="65"/>
      <c r="Q214" s="369" t="s">
        <v>332</v>
      </c>
      <c r="R214" s="370"/>
      <c r="S214" s="66">
        <f>Q200</f>
        <v>3</v>
      </c>
      <c r="T214" s="67" t="s">
        <v>216</v>
      </c>
      <c r="U214" s="68">
        <f>V200</f>
        <v>0</v>
      </c>
      <c r="V214" s="369" t="s">
        <v>332</v>
      </c>
      <c r="W214" s="370"/>
      <c r="X214" s="66">
        <f>Q208</f>
        <v>2</v>
      </c>
      <c r="Y214" s="67" t="s">
        <v>216</v>
      </c>
      <c r="Z214" s="69">
        <f>V208</f>
        <v>0</v>
      </c>
      <c r="AA214" s="445">
        <v>6</v>
      </c>
      <c r="AB214" s="459"/>
      <c r="AC214" s="369">
        <f>AE214-U214-Z214</f>
        <v>5</v>
      </c>
      <c r="AD214" s="459"/>
      <c r="AE214" s="369">
        <f>S214+X214</f>
        <v>5</v>
      </c>
      <c r="AF214" s="446"/>
      <c r="AG214" s="445">
        <v>1</v>
      </c>
      <c r="AH214" s="446"/>
      <c r="AI214" s="152"/>
      <c r="AJ214" s="152"/>
      <c r="AK214" s="152"/>
      <c r="AL214" s="152"/>
      <c r="AM214" s="152"/>
    </row>
    <row r="215" spans="1:39" ht="22.5" customHeight="1" x14ac:dyDescent="0.4">
      <c r="A215" s="454"/>
      <c r="B215" s="455"/>
      <c r="C215" s="357">
        <v>2</v>
      </c>
      <c r="D215" s="358"/>
      <c r="E215" s="359" t="str">
        <f>'市長杯 U-12クラス_組み合わせ'!W121</f>
        <v>岡西FC12</v>
      </c>
      <c r="F215" s="360"/>
      <c r="G215" s="360"/>
      <c r="H215" s="360"/>
      <c r="I215" s="360"/>
      <c r="J215" s="360"/>
      <c r="K215" s="415"/>
      <c r="L215" s="365" t="s">
        <v>333</v>
      </c>
      <c r="M215" s="366"/>
      <c r="N215" s="70">
        <f>U214</f>
        <v>0</v>
      </c>
      <c r="O215" s="134" t="s">
        <v>216</v>
      </c>
      <c r="P215" s="72">
        <f>S214</f>
        <v>3</v>
      </c>
      <c r="Q215" s="73"/>
      <c r="R215" s="74"/>
      <c r="S215" s="74"/>
      <c r="T215" s="74"/>
      <c r="U215" s="75"/>
      <c r="V215" s="372" t="s">
        <v>333</v>
      </c>
      <c r="W215" s="366"/>
      <c r="X215" s="70">
        <f>Q204</f>
        <v>0</v>
      </c>
      <c r="Y215" s="134" t="s">
        <v>216</v>
      </c>
      <c r="Z215" s="76">
        <f>V204</f>
        <v>2</v>
      </c>
      <c r="AA215" s="365">
        <v>0</v>
      </c>
      <c r="AB215" s="448"/>
      <c r="AC215" s="372">
        <f>AE215-P215-Z215</f>
        <v>-5</v>
      </c>
      <c r="AD215" s="448"/>
      <c r="AE215" s="372">
        <f>N215+X215</f>
        <v>0</v>
      </c>
      <c r="AF215" s="447"/>
      <c r="AG215" s="365">
        <v>3</v>
      </c>
      <c r="AH215" s="447"/>
      <c r="AI215" s="152"/>
      <c r="AJ215" s="152"/>
      <c r="AK215" s="152"/>
      <c r="AL215" s="152"/>
      <c r="AM215" s="152"/>
    </row>
    <row r="216" spans="1:39" ht="22.5" customHeight="1" thickBot="1" x14ac:dyDescent="0.45">
      <c r="A216" s="454"/>
      <c r="B216" s="455"/>
      <c r="C216" s="349">
        <v>3</v>
      </c>
      <c r="D216" s="350"/>
      <c r="E216" s="351" t="str">
        <f>'市長杯 U-12クラス_組み合わせ'!W123</f>
        <v>FCグラシアス</v>
      </c>
      <c r="F216" s="352"/>
      <c r="G216" s="352"/>
      <c r="H216" s="352"/>
      <c r="I216" s="352"/>
      <c r="J216" s="352"/>
      <c r="K216" s="414"/>
      <c r="L216" s="367" t="s">
        <v>333</v>
      </c>
      <c r="M216" s="368"/>
      <c r="N216" s="80">
        <f>Z214</f>
        <v>0</v>
      </c>
      <c r="O216" s="81" t="s">
        <v>216</v>
      </c>
      <c r="P216" s="82">
        <f>X214</f>
        <v>2</v>
      </c>
      <c r="Q216" s="371" t="s">
        <v>332</v>
      </c>
      <c r="R216" s="368"/>
      <c r="S216" s="80">
        <f>Z215</f>
        <v>2</v>
      </c>
      <c r="T216" s="81" t="s">
        <v>216</v>
      </c>
      <c r="U216" s="82">
        <f>X215</f>
        <v>0</v>
      </c>
      <c r="V216" s="83"/>
      <c r="W216" s="84"/>
      <c r="X216" s="84"/>
      <c r="Y216" s="84"/>
      <c r="Z216" s="85"/>
      <c r="AA216" s="367">
        <v>3</v>
      </c>
      <c r="AB216" s="449"/>
      <c r="AC216" s="371">
        <f>AE216-P216-U216</f>
        <v>0</v>
      </c>
      <c r="AD216" s="449"/>
      <c r="AE216" s="371">
        <f>N216+S216</f>
        <v>2</v>
      </c>
      <c r="AF216" s="442"/>
      <c r="AG216" s="367">
        <v>2</v>
      </c>
      <c r="AH216" s="442"/>
      <c r="AI216" s="152"/>
      <c r="AJ216" s="152"/>
      <c r="AK216" s="152"/>
      <c r="AL216" s="152"/>
      <c r="AM216" s="152"/>
    </row>
    <row r="217" spans="1:39" ht="18.75" customHeight="1" thickBot="1" x14ac:dyDescent="0.45">
      <c r="A217" s="153"/>
      <c r="B217" s="153"/>
      <c r="C217" s="124"/>
      <c r="D217" s="124"/>
      <c r="E217" s="60"/>
      <c r="F217" s="60"/>
      <c r="G217" s="60"/>
      <c r="H217" s="60"/>
      <c r="I217" s="60"/>
      <c r="J217" s="60"/>
      <c r="K217" s="60"/>
      <c r="L217" s="154"/>
      <c r="M217" s="154"/>
      <c r="N217" s="86"/>
      <c r="O217" s="86"/>
      <c r="P217" s="152"/>
      <c r="Q217" s="86"/>
      <c r="R217" s="152"/>
      <c r="S217" s="86"/>
      <c r="T217" s="86"/>
      <c r="U217" s="152"/>
      <c r="V217" s="86"/>
      <c r="W217" s="152"/>
      <c r="X217" s="152"/>
      <c r="Y217" s="152"/>
      <c r="Z217" s="152"/>
      <c r="AA217" s="152"/>
      <c r="AB217" s="152"/>
      <c r="AC217" s="86"/>
      <c r="AD217" s="86"/>
      <c r="AE217" s="86"/>
      <c r="AF217" s="86"/>
      <c r="AG217" s="86"/>
      <c r="AH217" s="86"/>
      <c r="AI217" s="86"/>
      <c r="AJ217" s="86"/>
      <c r="AK217" s="152"/>
      <c r="AL217" s="152"/>
      <c r="AM217" s="152"/>
    </row>
    <row r="218" spans="1:39" ht="22.5" customHeight="1" thickBot="1" x14ac:dyDescent="0.45">
      <c r="A218" s="153"/>
      <c r="B218" s="153"/>
      <c r="C218" s="340" t="s">
        <v>224</v>
      </c>
      <c r="D218" s="341"/>
      <c r="E218" s="341"/>
      <c r="F218" s="341"/>
      <c r="G218" s="341"/>
      <c r="H218" s="341"/>
      <c r="I218" s="341"/>
      <c r="J218" s="341"/>
      <c r="K218" s="417"/>
      <c r="L218" s="342" t="str">
        <f>E219</f>
        <v>上河内JSC</v>
      </c>
      <c r="M218" s="343"/>
      <c r="N218" s="343"/>
      <c r="O218" s="343"/>
      <c r="P218" s="344"/>
      <c r="Q218" s="345" t="str">
        <f>E220</f>
        <v>unionSC U12</v>
      </c>
      <c r="R218" s="343"/>
      <c r="S218" s="343"/>
      <c r="T218" s="343"/>
      <c r="U218" s="344"/>
      <c r="V218" s="345" t="str">
        <f>E221</f>
        <v>清原フューチャーズ</v>
      </c>
      <c r="W218" s="343"/>
      <c r="X218" s="343"/>
      <c r="Y218" s="343"/>
      <c r="Z218" s="344"/>
      <c r="AA218" s="345" t="str">
        <f>E222</f>
        <v>FCブロケード</v>
      </c>
      <c r="AB218" s="343"/>
      <c r="AC218" s="343"/>
      <c r="AD218" s="343"/>
      <c r="AE218" s="346"/>
      <c r="AF218" s="443" t="s">
        <v>212</v>
      </c>
      <c r="AG218" s="457"/>
      <c r="AH218" s="458" t="s">
        <v>213</v>
      </c>
      <c r="AI218" s="457"/>
      <c r="AJ218" s="458" t="s">
        <v>214</v>
      </c>
      <c r="AK218" s="444"/>
      <c r="AL218" s="443" t="s">
        <v>215</v>
      </c>
      <c r="AM218" s="444"/>
    </row>
    <row r="219" spans="1:39" ht="22.5" customHeight="1" x14ac:dyDescent="0.4">
      <c r="A219" s="454"/>
      <c r="B219" s="455"/>
      <c r="C219" s="332">
        <v>4</v>
      </c>
      <c r="D219" s="333"/>
      <c r="E219" s="334" t="str">
        <f>'市長杯 U-12クラス_組み合わせ'!W126</f>
        <v>上河内JSC</v>
      </c>
      <c r="F219" s="335"/>
      <c r="G219" s="335"/>
      <c r="H219" s="335"/>
      <c r="I219" s="335"/>
      <c r="J219" s="335"/>
      <c r="K219" s="416"/>
      <c r="L219" s="63"/>
      <c r="M219" s="64"/>
      <c r="N219" s="64"/>
      <c r="O219" s="64"/>
      <c r="P219" s="65"/>
      <c r="Q219" s="369" t="s">
        <v>333</v>
      </c>
      <c r="R219" s="370"/>
      <c r="S219" s="66">
        <f>Q202</f>
        <v>1</v>
      </c>
      <c r="T219" s="67" t="s">
        <v>216</v>
      </c>
      <c r="U219" s="68">
        <f>V202</f>
        <v>4</v>
      </c>
      <c r="V219" s="369" t="s">
        <v>341</v>
      </c>
      <c r="W219" s="370"/>
      <c r="X219" s="66">
        <f>Q206</f>
        <v>1</v>
      </c>
      <c r="Y219" s="67" t="s">
        <v>216</v>
      </c>
      <c r="Z219" s="68">
        <f>V206</f>
        <v>1</v>
      </c>
      <c r="AA219" s="369" t="s">
        <v>332</v>
      </c>
      <c r="AB219" s="370"/>
      <c r="AC219" s="66">
        <f>Q210</f>
        <v>6</v>
      </c>
      <c r="AD219" s="67" t="s">
        <v>216</v>
      </c>
      <c r="AE219" s="69">
        <f>V210</f>
        <v>0</v>
      </c>
      <c r="AF219" s="445">
        <v>4</v>
      </c>
      <c r="AG219" s="459"/>
      <c r="AH219" s="369">
        <f>AJ219-U219-Z219-AE219</f>
        <v>3</v>
      </c>
      <c r="AI219" s="459"/>
      <c r="AJ219" s="369">
        <f>S219+X219+AC219</f>
        <v>8</v>
      </c>
      <c r="AK219" s="446"/>
      <c r="AL219" s="445">
        <v>2</v>
      </c>
      <c r="AM219" s="446"/>
    </row>
    <row r="220" spans="1:39" ht="22.5" customHeight="1" x14ac:dyDescent="0.4">
      <c r="A220" s="454" t="s">
        <v>365</v>
      </c>
      <c r="B220" s="455"/>
      <c r="C220" s="357">
        <v>5</v>
      </c>
      <c r="D220" s="358"/>
      <c r="E220" s="359" t="str">
        <f>'市長杯 U-12クラス_組み合わせ'!W128</f>
        <v>unionSC U12</v>
      </c>
      <c r="F220" s="360"/>
      <c r="G220" s="360"/>
      <c r="H220" s="360"/>
      <c r="I220" s="360"/>
      <c r="J220" s="360"/>
      <c r="K220" s="415"/>
      <c r="L220" s="365" t="s">
        <v>332</v>
      </c>
      <c r="M220" s="366"/>
      <c r="N220" s="70">
        <f>U219</f>
        <v>4</v>
      </c>
      <c r="O220" s="134" t="s">
        <v>216</v>
      </c>
      <c r="P220" s="72">
        <f>S219</f>
        <v>1</v>
      </c>
      <c r="Q220" s="73"/>
      <c r="R220" s="74"/>
      <c r="S220" s="74"/>
      <c r="T220" s="74"/>
      <c r="U220" s="75"/>
      <c r="V220" s="372" t="s">
        <v>332</v>
      </c>
      <c r="W220" s="366"/>
      <c r="X220" s="70">
        <f>Q241</f>
        <v>7</v>
      </c>
      <c r="Y220" s="134" t="s">
        <v>216</v>
      </c>
      <c r="Z220" s="72">
        <f>V241</f>
        <v>0</v>
      </c>
      <c r="AA220" s="372" t="s">
        <v>332</v>
      </c>
      <c r="AB220" s="366"/>
      <c r="AC220" s="70">
        <f>Q237</f>
        <v>7</v>
      </c>
      <c r="AD220" s="134" t="s">
        <v>216</v>
      </c>
      <c r="AE220" s="76">
        <f>V237</f>
        <v>0</v>
      </c>
      <c r="AF220" s="365">
        <v>9</v>
      </c>
      <c r="AG220" s="448"/>
      <c r="AH220" s="372">
        <f>AJ220-P220-Z220-AE220</f>
        <v>17</v>
      </c>
      <c r="AI220" s="448"/>
      <c r="AJ220" s="372">
        <f>N220+X220+AC220</f>
        <v>18</v>
      </c>
      <c r="AK220" s="447"/>
      <c r="AL220" s="365">
        <v>1</v>
      </c>
      <c r="AM220" s="447"/>
    </row>
    <row r="221" spans="1:39" ht="22.5" customHeight="1" x14ac:dyDescent="0.4">
      <c r="A221" s="454"/>
      <c r="B221" s="455"/>
      <c r="C221" s="357">
        <v>6</v>
      </c>
      <c r="D221" s="358"/>
      <c r="E221" s="359" t="str">
        <f>'市長杯 U-12クラス_組み合わせ'!W130</f>
        <v>清原フューチャーズ</v>
      </c>
      <c r="F221" s="360"/>
      <c r="G221" s="360"/>
      <c r="H221" s="360"/>
      <c r="I221" s="360"/>
      <c r="J221" s="360"/>
      <c r="K221" s="415"/>
      <c r="L221" s="365" t="s">
        <v>341</v>
      </c>
      <c r="M221" s="366"/>
      <c r="N221" s="70">
        <f>Z219</f>
        <v>1</v>
      </c>
      <c r="O221" s="134" t="s">
        <v>216</v>
      </c>
      <c r="P221" s="72">
        <f>X219</f>
        <v>1</v>
      </c>
      <c r="Q221" s="372" t="s">
        <v>333</v>
      </c>
      <c r="R221" s="366"/>
      <c r="S221" s="70">
        <f>Z220</f>
        <v>0</v>
      </c>
      <c r="T221" s="134" t="s">
        <v>216</v>
      </c>
      <c r="U221" s="72">
        <f>X220</f>
        <v>7</v>
      </c>
      <c r="V221" s="77"/>
      <c r="W221" s="78"/>
      <c r="X221" s="78"/>
      <c r="Y221" s="78"/>
      <c r="Z221" s="79"/>
      <c r="AA221" s="372" t="s">
        <v>332</v>
      </c>
      <c r="AB221" s="366"/>
      <c r="AC221" s="70">
        <f>Q233</f>
        <v>7</v>
      </c>
      <c r="AD221" s="134" t="s">
        <v>216</v>
      </c>
      <c r="AE221" s="76">
        <f>V233</f>
        <v>0</v>
      </c>
      <c r="AF221" s="365">
        <v>4</v>
      </c>
      <c r="AG221" s="448"/>
      <c r="AH221" s="372">
        <f>AJ221-P221-U221-AE221</f>
        <v>0</v>
      </c>
      <c r="AI221" s="448"/>
      <c r="AJ221" s="372">
        <f>N221+S221+AC221</f>
        <v>8</v>
      </c>
      <c r="AK221" s="447"/>
      <c r="AL221" s="365">
        <v>3</v>
      </c>
      <c r="AM221" s="447"/>
    </row>
    <row r="222" spans="1:39" ht="22.5" customHeight="1" thickBot="1" x14ac:dyDescent="0.45">
      <c r="A222" s="454"/>
      <c r="B222" s="455"/>
      <c r="C222" s="349">
        <v>7</v>
      </c>
      <c r="D222" s="350"/>
      <c r="E222" s="351" t="str">
        <f>'市長杯 U-12クラス_組み合わせ'!W132</f>
        <v>FCブロケード</v>
      </c>
      <c r="F222" s="352"/>
      <c r="G222" s="352"/>
      <c r="H222" s="352"/>
      <c r="I222" s="352"/>
      <c r="J222" s="352"/>
      <c r="K222" s="414"/>
      <c r="L222" s="367" t="s">
        <v>333</v>
      </c>
      <c r="M222" s="368"/>
      <c r="N222" s="80">
        <f>AE219</f>
        <v>0</v>
      </c>
      <c r="O222" s="81" t="s">
        <v>216</v>
      </c>
      <c r="P222" s="82">
        <f>AC219</f>
        <v>6</v>
      </c>
      <c r="Q222" s="371" t="s">
        <v>333</v>
      </c>
      <c r="R222" s="368"/>
      <c r="S222" s="80">
        <f>AE220</f>
        <v>0</v>
      </c>
      <c r="T222" s="81" t="s">
        <v>216</v>
      </c>
      <c r="U222" s="82">
        <f>AC220</f>
        <v>7</v>
      </c>
      <c r="V222" s="371" t="s">
        <v>333</v>
      </c>
      <c r="W222" s="368"/>
      <c r="X222" s="80">
        <f>AE221</f>
        <v>0</v>
      </c>
      <c r="Y222" s="81" t="s">
        <v>216</v>
      </c>
      <c r="Z222" s="82">
        <f>AC221</f>
        <v>7</v>
      </c>
      <c r="AA222" s="83"/>
      <c r="AB222" s="84"/>
      <c r="AC222" s="84"/>
      <c r="AD222" s="84"/>
      <c r="AE222" s="85"/>
      <c r="AF222" s="367">
        <v>0</v>
      </c>
      <c r="AG222" s="449"/>
      <c r="AH222" s="371">
        <f>AJ222-P222-U222-Z222</f>
        <v>-20</v>
      </c>
      <c r="AI222" s="449"/>
      <c r="AJ222" s="371">
        <f>N222+S222+X222</f>
        <v>0</v>
      </c>
      <c r="AK222" s="442"/>
      <c r="AL222" s="367">
        <v>4</v>
      </c>
      <c r="AM222" s="442"/>
    </row>
    <row r="223" spans="1:39" ht="18.75" customHeight="1" x14ac:dyDescent="0.4">
      <c r="C223" s="127"/>
      <c r="D223" s="127"/>
      <c r="E223" s="60"/>
      <c r="F223" s="60"/>
      <c r="G223" s="60"/>
      <c r="H223" s="60"/>
      <c r="I223" s="60"/>
      <c r="J223" s="60"/>
      <c r="K223" s="60"/>
      <c r="L223" s="60"/>
      <c r="M223" s="60"/>
      <c r="N223" s="127"/>
      <c r="O223" s="127"/>
      <c r="P223" s="49"/>
      <c r="Q223" s="127"/>
      <c r="R223" s="49"/>
      <c r="S223" s="127"/>
      <c r="T223" s="127"/>
      <c r="U223" s="49"/>
      <c r="V223" s="127"/>
      <c r="W223" s="49"/>
      <c r="AC223" s="127"/>
      <c r="AD223" s="127"/>
      <c r="AE223" s="127"/>
      <c r="AF223" s="127"/>
      <c r="AG223" s="127"/>
      <c r="AH223" s="127"/>
      <c r="AI223" s="127"/>
      <c r="AJ223" s="127"/>
    </row>
    <row r="224" spans="1:39" ht="18.75" customHeight="1" x14ac:dyDescent="0.4">
      <c r="A224" s="393" t="s">
        <v>225</v>
      </c>
      <c r="B224" s="393"/>
      <c r="C224" s="393"/>
      <c r="D224" s="393"/>
      <c r="E224" s="393"/>
      <c r="F224" s="393"/>
      <c r="G224" s="393"/>
      <c r="H224" s="393"/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3"/>
      <c r="X224" s="393"/>
      <c r="Y224" s="393"/>
      <c r="Z224" s="393"/>
      <c r="AA224" s="393"/>
      <c r="AB224" s="393"/>
      <c r="AC224" s="393"/>
      <c r="AD224" s="393"/>
      <c r="AE224" s="393"/>
      <c r="AF224" s="393"/>
      <c r="AG224" s="393"/>
      <c r="AH224" s="393"/>
      <c r="AI224" s="393"/>
      <c r="AJ224" s="393"/>
      <c r="AK224" s="393"/>
      <c r="AL224" s="393"/>
      <c r="AM224" s="393"/>
    </row>
    <row r="225" spans="1:39" ht="18.75" customHeight="1" x14ac:dyDescent="0.4">
      <c r="A225" s="393"/>
      <c r="B225" s="393"/>
      <c r="C225" s="393"/>
      <c r="D225" s="393"/>
      <c r="E225" s="393"/>
      <c r="F225" s="393"/>
      <c r="G225" s="393"/>
      <c r="H225" s="393"/>
      <c r="I225" s="393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3"/>
      <c r="W225" s="393"/>
      <c r="X225" s="393"/>
      <c r="Y225" s="393"/>
      <c r="Z225" s="393"/>
      <c r="AA225" s="393"/>
      <c r="AB225" s="393"/>
      <c r="AC225" s="393"/>
      <c r="AD225" s="393"/>
      <c r="AE225" s="393"/>
      <c r="AF225" s="393"/>
      <c r="AG225" s="393"/>
      <c r="AH225" s="393"/>
      <c r="AI225" s="393"/>
      <c r="AJ225" s="393"/>
      <c r="AK225" s="393"/>
      <c r="AL225" s="393"/>
      <c r="AM225" s="393"/>
    </row>
    <row r="226" spans="1:39" ht="18.75" customHeight="1" x14ac:dyDescent="0.4">
      <c r="B226" s="456" t="s">
        <v>222</v>
      </c>
      <c r="C226" s="456"/>
      <c r="D226" s="456"/>
      <c r="E226" s="456"/>
      <c r="F226" s="441" t="s">
        <v>337</v>
      </c>
      <c r="G226" s="441"/>
      <c r="H226" s="441"/>
      <c r="I226" s="441"/>
      <c r="J226" s="441"/>
      <c r="K226" s="441"/>
      <c r="L226" s="441"/>
      <c r="M226" s="441"/>
      <c r="N226" s="439" t="str">
        <f>E245</f>
        <v>ともぞうSC U12</v>
      </c>
      <c r="O226" s="440"/>
      <c r="P226" s="440"/>
      <c r="Q226" s="440"/>
      <c r="R226" s="440"/>
      <c r="S226" s="440"/>
      <c r="T226" s="440"/>
      <c r="U226" s="440"/>
      <c r="V226" s="441" t="s">
        <v>338</v>
      </c>
      <c r="W226" s="441"/>
      <c r="X226" s="441"/>
      <c r="Y226" s="441"/>
      <c r="Z226" s="441"/>
      <c r="AA226" s="441"/>
      <c r="AB226" s="441"/>
      <c r="AC226" s="441"/>
      <c r="AD226" s="439" t="str">
        <f>E251</f>
        <v>unionSC U12</v>
      </c>
      <c r="AE226" s="440"/>
      <c r="AF226" s="440"/>
      <c r="AG226" s="440"/>
      <c r="AH226" s="440"/>
      <c r="AI226" s="440"/>
      <c r="AJ226" s="440"/>
      <c r="AK226" s="440"/>
      <c r="AL226" s="440"/>
      <c r="AM226" s="50"/>
    </row>
    <row r="227" spans="1:39" ht="18.75" customHeight="1" x14ac:dyDescent="0.4">
      <c r="B227" s="463" t="s">
        <v>202</v>
      </c>
      <c r="C227" s="464"/>
      <c r="D227" s="464"/>
      <c r="E227" s="465"/>
      <c r="F227" s="395" t="s">
        <v>326</v>
      </c>
      <c r="G227" s="395"/>
      <c r="H227" s="395"/>
      <c r="I227" s="395"/>
      <c r="J227" s="395"/>
      <c r="K227" s="395"/>
      <c r="L227" s="395"/>
      <c r="M227" s="395"/>
      <c r="N227" s="463" t="s">
        <v>203</v>
      </c>
      <c r="O227" s="464"/>
      <c r="P227" s="464"/>
      <c r="Q227" s="465"/>
      <c r="R227" s="395" t="str">
        <f>'市長杯 U-12クラス_組み合わせ'!W128</f>
        <v>unionSC U12</v>
      </c>
      <c r="S227" s="466"/>
      <c r="T227" s="466"/>
      <c r="U227" s="466"/>
      <c r="V227" s="466"/>
      <c r="W227" s="466"/>
      <c r="X227" s="466"/>
      <c r="Y227" s="467"/>
      <c r="Z227" s="463" t="s">
        <v>204</v>
      </c>
      <c r="AA227" s="464"/>
      <c r="AB227" s="464"/>
      <c r="AC227" s="465"/>
      <c r="AD227" s="396">
        <v>44381</v>
      </c>
      <c r="AE227" s="397"/>
      <c r="AF227" s="397"/>
      <c r="AG227" s="397"/>
      <c r="AH227" s="397"/>
      <c r="AI227" s="397"/>
      <c r="AJ227" s="397"/>
      <c r="AK227" s="398">
        <f>AD227</f>
        <v>44381</v>
      </c>
      <c r="AL227" s="399"/>
    </row>
    <row r="228" spans="1:39" ht="18.75" customHeight="1" x14ac:dyDescent="0.4">
      <c r="T228" s="47"/>
    </row>
    <row r="229" spans="1:39" ht="18.75" customHeight="1" thickBot="1" x14ac:dyDescent="0.45">
      <c r="A229" s="426" t="s">
        <v>323</v>
      </c>
      <c r="B229" s="426"/>
      <c r="C229" s="426"/>
      <c r="D229" s="426"/>
      <c r="E229" s="426"/>
      <c r="F229" s="426"/>
      <c r="G229" s="426"/>
      <c r="H229" s="426"/>
      <c r="I229" s="426"/>
      <c r="J229" s="426"/>
      <c r="K229" s="426"/>
      <c r="L229" s="426"/>
      <c r="M229" s="426"/>
      <c r="N229" s="426"/>
      <c r="O229" s="426"/>
      <c r="P229" s="426"/>
    </row>
    <row r="230" spans="1:39" ht="18.75" customHeight="1" thickBot="1" x14ac:dyDescent="0.45">
      <c r="A230" s="410"/>
      <c r="B230" s="400"/>
      <c r="C230" s="411" t="s">
        <v>205</v>
      </c>
      <c r="D230" s="411"/>
      <c r="E230" s="411"/>
      <c r="F230" s="400" t="s">
        <v>206</v>
      </c>
      <c r="G230" s="400"/>
      <c r="H230" s="400"/>
      <c r="I230" s="411" t="s">
        <v>207</v>
      </c>
      <c r="J230" s="411"/>
      <c r="K230" s="411"/>
      <c r="L230" s="411"/>
      <c r="M230" s="411"/>
      <c r="N230" s="411"/>
      <c r="O230" s="411"/>
      <c r="P230" s="411"/>
      <c r="Q230" s="411" t="s">
        <v>208</v>
      </c>
      <c r="R230" s="411"/>
      <c r="S230" s="411"/>
      <c r="T230" s="411"/>
      <c r="U230" s="411"/>
      <c r="V230" s="411"/>
      <c r="W230" s="411"/>
      <c r="X230" s="411" t="s">
        <v>207</v>
      </c>
      <c r="Y230" s="411"/>
      <c r="Z230" s="411"/>
      <c r="AA230" s="411"/>
      <c r="AB230" s="411"/>
      <c r="AC230" s="411"/>
      <c r="AD230" s="411"/>
      <c r="AE230" s="411"/>
      <c r="AF230" s="400" t="s">
        <v>206</v>
      </c>
      <c r="AG230" s="400"/>
      <c r="AH230" s="400"/>
      <c r="AI230" s="400" t="s">
        <v>209</v>
      </c>
      <c r="AJ230" s="400"/>
      <c r="AK230" s="400"/>
      <c r="AL230" s="400"/>
      <c r="AM230" s="401"/>
    </row>
    <row r="231" spans="1:39" ht="18.75" customHeight="1" x14ac:dyDescent="0.4">
      <c r="A231" s="402">
        <v>1</v>
      </c>
      <c r="B231" s="403"/>
      <c r="C231" s="404">
        <v>0.35416666666666669</v>
      </c>
      <c r="D231" s="404"/>
      <c r="E231" s="404"/>
      <c r="F231" s="378"/>
      <c r="G231" s="378"/>
      <c r="H231" s="378"/>
      <c r="I231" s="379"/>
      <c r="J231" s="380"/>
      <c r="K231" s="380"/>
      <c r="L231" s="380"/>
      <c r="M231" s="380"/>
      <c r="N231" s="380"/>
      <c r="O231" s="380"/>
      <c r="P231" s="380"/>
      <c r="Q231" s="382" t="str">
        <f t="shared" ref="Q231" si="106">IF(OR(S231="",S232=""),"",S231+S232)</f>
        <v/>
      </c>
      <c r="R231" s="383"/>
      <c r="S231" s="56"/>
      <c r="T231" s="57" t="s">
        <v>210</v>
      </c>
      <c r="U231" s="56"/>
      <c r="V231" s="382" t="str">
        <f t="shared" ref="V231" si="107">IF(OR(U231="",U232=""),"",U231+U232)</f>
        <v/>
      </c>
      <c r="W231" s="382"/>
      <c r="X231" s="379"/>
      <c r="Y231" s="380"/>
      <c r="Z231" s="380"/>
      <c r="AA231" s="380"/>
      <c r="AB231" s="380"/>
      <c r="AC231" s="380"/>
      <c r="AD231" s="380"/>
      <c r="AE231" s="380"/>
      <c r="AF231" s="378"/>
      <c r="AG231" s="378"/>
      <c r="AH231" s="378"/>
      <c r="AI231" s="382"/>
      <c r="AJ231" s="382"/>
      <c r="AK231" s="382"/>
      <c r="AL231" s="382"/>
      <c r="AM231" s="384"/>
    </row>
    <row r="232" spans="1:39" ht="18.75" customHeight="1" x14ac:dyDescent="0.4">
      <c r="A232" s="375"/>
      <c r="B232" s="376"/>
      <c r="C232" s="377"/>
      <c r="D232" s="377"/>
      <c r="E232" s="377"/>
      <c r="F232" s="378"/>
      <c r="G232" s="378"/>
      <c r="H232" s="378"/>
      <c r="I232" s="381"/>
      <c r="J232" s="381"/>
      <c r="K232" s="381"/>
      <c r="L232" s="381"/>
      <c r="M232" s="381"/>
      <c r="N232" s="381"/>
      <c r="O232" s="381"/>
      <c r="P232" s="381"/>
      <c r="Q232" s="383"/>
      <c r="R232" s="383"/>
      <c r="S232" s="54"/>
      <c r="T232" s="55" t="s">
        <v>210</v>
      </c>
      <c r="U232" s="54"/>
      <c r="V232" s="382"/>
      <c r="W232" s="382"/>
      <c r="X232" s="381"/>
      <c r="Y232" s="381"/>
      <c r="Z232" s="381"/>
      <c r="AA232" s="381"/>
      <c r="AB232" s="381"/>
      <c r="AC232" s="381"/>
      <c r="AD232" s="381"/>
      <c r="AE232" s="381"/>
      <c r="AF232" s="378"/>
      <c r="AG232" s="378"/>
      <c r="AH232" s="378"/>
      <c r="AI232" s="382"/>
      <c r="AJ232" s="382"/>
      <c r="AK232" s="382"/>
      <c r="AL232" s="382"/>
      <c r="AM232" s="384"/>
    </row>
    <row r="233" spans="1:39" ht="18.75" customHeight="1" x14ac:dyDescent="0.4">
      <c r="A233" s="373">
        <v>2</v>
      </c>
      <c r="B233" s="374"/>
      <c r="C233" s="377">
        <f>C231+"0:50"</f>
        <v>0.3888888888888889</v>
      </c>
      <c r="D233" s="377">
        <v>0.4375</v>
      </c>
      <c r="E233" s="377"/>
      <c r="F233" s="378"/>
      <c r="G233" s="378"/>
      <c r="H233" s="378"/>
      <c r="I233" s="379" t="str">
        <f>E252</f>
        <v>清原フューチャーズ</v>
      </c>
      <c r="J233" s="380"/>
      <c r="K233" s="380"/>
      <c r="L233" s="380"/>
      <c r="M233" s="380"/>
      <c r="N233" s="380"/>
      <c r="O233" s="380"/>
      <c r="P233" s="380"/>
      <c r="Q233" s="382">
        <f t="shared" ref="Q233" si="108">IF(OR(S233="",S234=""),"",S233+S234)</f>
        <v>7</v>
      </c>
      <c r="R233" s="383"/>
      <c r="S233" s="56">
        <v>5</v>
      </c>
      <c r="T233" s="57" t="s">
        <v>210</v>
      </c>
      <c r="U233" s="56">
        <v>0</v>
      </c>
      <c r="V233" s="382">
        <f t="shared" ref="V233" si="109">IF(OR(U233="",U234=""),"",U233+U234)</f>
        <v>0</v>
      </c>
      <c r="W233" s="382"/>
      <c r="X233" s="379" t="str">
        <f>E253</f>
        <v>FCブロケード</v>
      </c>
      <c r="Y233" s="380"/>
      <c r="Z233" s="380"/>
      <c r="AA233" s="380"/>
      <c r="AB233" s="380"/>
      <c r="AC233" s="380"/>
      <c r="AD233" s="380"/>
      <c r="AE233" s="380"/>
      <c r="AF233" s="378"/>
      <c r="AG233" s="378"/>
      <c r="AH233" s="378"/>
      <c r="AI233" s="382" t="s">
        <v>265</v>
      </c>
      <c r="AJ233" s="382"/>
      <c r="AK233" s="382"/>
      <c r="AL233" s="382"/>
      <c r="AM233" s="384"/>
    </row>
    <row r="234" spans="1:39" ht="18.75" customHeight="1" x14ac:dyDescent="0.4">
      <c r="A234" s="375"/>
      <c r="B234" s="376"/>
      <c r="C234" s="377"/>
      <c r="D234" s="377"/>
      <c r="E234" s="377"/>
      <c r="F234" s="378"/>
      <c r="G234" s="378"/>
      <c r="H234" s="378"/>
      <c r="I234" s="381"/>
      <c r="J234" s="381"/>
      <c r="K234" s="381"/>
      <c r="L234" s="381"/>
      <c r="M234" s="381"/>
      <c r="N234" s="381"/>
      <c r="O234" s="381"/>
      <c r="P234" s="381"/>
      <c r="Q234" s="383"/>
      <c r="R234" s="383"/>
      <c r="S234" s="54">
        <v>2</v>
      </c>
      <c r="T234" s="55" t="s">
        <v>210</v>
      </c>
      <c r="U234" s="54">
        <v>0</v>
      </c>
      <c r="V234" s="382"/>
      <c r="W234" s="382"/>
      <c r="X234" s="381"/>
      <c r="Y234" s="381"/>
      <c r="Z234" s="381"/>
      <c r="AA234" s="381"/>
      <c r="AB234" s="381"/>
      <c r="AC234" s="381"/>
      <c r="AD234" s="381"/>
      <c r="AE234" s="381"/>
      <c r="AF234" s="378"/>
      <c r="AG234" s="378"/>
      <c r="AH234" s="378"/>
      <c r="AI234" s="382"/>
      <c r="AJ234" s="382"/>
      <c r="AK234" s="382"/>
      <c r="AL234" s="382"/>
      <c r="AM234" s="384"/>
    </row>
    <row r="235" spans="1:39" ht="18.75" customHeight="1" x14ac:dyDescent="0.4">
      <c r="A235" s="373">
        <v>3</v>
      </c>
      <c r="B235" s="374"/>
      <c r="C235" s="377">
        <f>C233+"0:40"</f>
        <v>0.41666666666666669</v>
      </c>
      <c r="D235" s="377">
        <v>0.47916666666666702</v>
      </c>
      <c r="E235" s="377"/>
      <c r="F235" s="378"/>
      <c r="G235" s="378"/>
      <c r="H235" s="378"/>
      <c r="I235" s="379"/>
      <c r="J235" s="380"/>
      <c r="K235" s="380"/>
      <c r="L235" s="380"/>
      <c r="M235" s="380"/>
      <c r="N235" s="380"/>
      <c r="O235" s="380"/>
      <c r="P235" s="380"/>
      <c r="Q235" s="382" t="str">
        <f t="shared" ref="Q235" si="110">IF(OR(S235="",S236=""),"",S235+S236)</f>
        <v/>
      </c>
      <c r="R235" s="383"/>
      <c r="S235" s="56"/>
      <c r="T235" s="57" t="s">
        <v>210</v>
      </c>
      <c r="U235" s="56"/>
      <c r="V235" s="382" t="str">
        <f t="shared" ref="V235" si="111">IF(OR(U235="",U236=""),"",U235+U236)</f>
        <v/>
      </c>
      <c r="W235" s="382"/>
      <c r="X235" s="379"/>
      <c r="Y235" s="380"/>
      <c r="Z235" s="380"/>
      <c r="AA235" s="380"/>
      <c r="AB235" s="380"/>
      <c r="AC235" s="380"/>
      <c r="AD235" s="380"/>
      <c r="AE235" s="380"/>
      <c r="AF235" s="378"/>
      <c r="AG235" s="378"/>
      <c r="AH235" s="378"/>
      <c r="AI235" s="382"/>
      <c r="AJ235" s="382"/>
      <c r="AK235" s="382"/>
      <c r="AL235" s="382"/>
      <c r="AM235" s="384"/>
    </row>
    <row r="236" spans="1:39" ht="18.75" customHeight="1" x14ac:dyDescent="0.4">
      <c r="A236" s="375"/>
      <c r="B236" s="376"/>
      <c r="C236" s="377"/>
      <c r="D236" s="377"/>
      <c r="E236" s="377"/>
      <c r="F236" s="378"/>
      <c r="G236" s="378"/>
      <c r="H236" s="378"/>
      <c r="I236" s="381"/>
      <c r="J236" s="381"/>
      <c r="K236" s="381"/>
      <c r="L236" s="381"/>
      <c r="M236" s="381"/>
      <c r="N236" s="381"/>
      <c r="O236" s="381"/>
      <c r="P236" s="381"/>
      <c r="Q236" s="383"/>
      <c r="R236" s="383"/>
      <c r="S236" s="54"/>
      <c r="T236" s="55" t="s">
        <v>210</v>
      </c>
      <c r="U236" s="54"/>
      <c r="V236" s="382"/>
      <c r="W236" s="382"/>
      <c r="X236" s="381"/>
      <c r="Y236" s="381"/>
      <c r="Z236" s="381"/>
      <c r="AA236" s="381"/>
      <c r="AB236" s="381"/>
      <c r="AC236" s="381"/>
      <c r="AD236" s="381"/>
      <c r="AE236" s="381"/>
      <c r="AF236" s="378"/>
      <c r="AG236" s="378"/>
      <c r="AH236" s="378"/>
      <c r="AI236" s="382"/>
      <c r="AJ236" s="382"/>
      <c r="AK236" s="382"/>
      <c r="AL236" s="382"/>
      <c r="AM236" s="384"/>
    </row>
    <row r="237" spans="1:39" ht="18.75" customHeight="1" x14ac:dyDescent="0.4">
      <c r="A237" s="373">
        <v>4</v>
      </c>
      <c r="B237" s="374"/>
      <c r="C237" s="377">
        <f>C235+"0:50"</f>
        <v>0.4513888888888889</v>
      </c>
      <c r="D237" s="377">
        <v>0.52083333333333304</v>
      </c>
      <c r="E237" s="377"/>
      <c r="F237" s="378"/>
      <c r="G237" s="378"/>
      <c r="H237" s="378"/>
      <c r="I237" s="379" t="str">
        <f>E251</f>
        <v>unionSC U12</v>
      </c>
      <c r="J237" s="380"/>
      <c r="K237" s="380"/>
      <c r="L237" s="380"/>
      <c r="M237" s="380"/>
      <c r="N237" s="380"/>
      <c r="O237" s="380"/>
      <c r="P237" s="380"/>
      <c r="Q237" s="382">
        <f t="shared" ref="Q237" si="112">IF(OR(S237="",S238=""),"",S237+S238)</f>
        <v>7</v>
      </c>
      <c r="R237" s="383"/>
      <c r="S237" s="56">
        <v>4</v>
      </c>
      <c r="T237" s="57" t="s">
        <v>210</v>
      </c>
      <c r="U237" s="56">
        <v>0</v>
      </c>
      <c r="V237" s="382">
        <f t="shared" ref="V237" si="113">IF(OR(U237="",U238=""),"",U237+U238)</f>
        <v>0</v>
      </c>
      <c r="W237" s="382"/>
      <c r="X237" s="379" t="str">
        <f>E253</f>
        <v>FCブロケード</v>
      </c>
      <c r="Y237" s="380"/>
      <c r="Z237" s="380"/>
      <c r="AA237" s="380"/>
      <c r="AB237" s="380"/>
      <c r="AC237" s="380"/>
      <c r="AD237" s="380"/>
      <c r="AE237" s="380"/>
      <c r="AF237" s="378"/>
      <c r="AG237" s="378"/>
      <c r="AH237" s="378"/>
      <c r="AI237" s="382" t="s">
        <v>249</v>
      </c>
      <c r="AJ237" s="382"/>
      <c r="AK237" s="382"/>
      <c r="AL237" s="382"/>
      <c r="AM237" s="384"/>
    </row>
    <row r="238" spans="1:39" ht="18.75" customHeight="1" x14ac:dyDescent="0.4">
      <c r="A238" s="375"/>
      <c r="B238" s="376"/>
      <c r="C238" s="377"/>
      <c r="D238" s="377"/>
      <c r="E238" s="377"/>
      <c r="F238" s="378"/>
      <c r="G238" s="378"/>
      <c r="H238" s="378"/>
      <c r="I238" s="381"/>
      <c r="J238" s="381"/>
      <c r="K238" s="381"/>
      <c r="L238" s="381"/>
      <c r="M238" s="381"/>
      <c r="N238" s="381"/>
      <c r="O238" s="381"/>
      <c r="P238" s="381"/>
      <c r="Q238" s="383"/>
      <c r="R238" s="383"/>
      <c r="S238" s="54">
        <v>3</v>
      </c>
      <c r="T238" s="55" t="s">
        <v>210</v>
      </c>
      <c r="U238" s="54">
        <v>0</v>
      </c>
      <c r="V238" s="382"/>
      <c r="W238" s="382"/>
      <c r="X238" s="381"/>
      <c r="Y238" s="381"/>
      <c r="Z238" s="381"/>
      <c r="AA238" s="381"/>
      <c r="AB238" s="381"/>
      <c r="AC238" s="381"/>
      <c r="AD238" s="381"/>
      <c r="AE238" s="381"/>
      <c r="AF238" s="378"/>
      <c r="AG238" s="378"/>
      <c r="AH238" s="378"/>
      <c r="AI238" s="382"/>
      <c r="AJ238" s="382"/>
      <c r="AK238" s="382"/>
      <c r="AL238" s="382"/>
      <c r="AM238" s="384"/>
    </row>
    <row r="239" spans="1:39" ht="18.75" customHeight="1" x14ac:dyDescent="0.4">
      <c r="A239" s="373">
        <v>5</v>
      </c>
      <c r="B239" s="374"/>
      <c r="C239" s="377">
        <f>C237+"0:40"</f>
        <v>0.47916666666666669</v>
      </c>
      <c r="D239" s="377">
        <v>0.5625</v>
      </c>
      <c r="E239" s="377"/>
      <c r="F239" s="378"/>
      <c r="G239" s="378"/>
      <c r="H239" s="378"/>
      <c r="I239" s="379"/>
      <c r="J239" s="380"/>
      <c r="K239" s="380"/>
      <c r="L239" s="380"/>
      <c r="M239" s="380"/>
      <c r="N239" s="380"/>
      <c r="O239" s="380"/>
      <c r="P239" s="380"/>
      <c r="Q239" s="382" t="str">
        <f t="shared" ref="Q239" si="114">IF(OR(S239="",S240=""),"",S239+S240)</f>
        <v/>
      </c>
      <c r="R239" s="383"/>
      <c r="S239" s="56"/>
      <c r="T239" s="57" t="s">
        <v>210</v>
      </c>
      <c r="U239" s="56"/>
      <c r="V239" s="382" t="str">
        <f t="shared" ref="V239" si="115">IF(OR(U239="",U240=""),"",U239+U240)</f>
        <v/>
      </c>
      <c r="W239" s="382"/>
      <c r="X239" s="379"/>
      <c r="Y239" s="380"/>
      <c r="Z239" s="380"/>
      <c r="AA239" s="380"/>
      <c r="AB239" s="380"/>
      <c r="AC239" s="380"/>
      <c r="AD239" s="380"/>
      <c r="AE239" s="380"/>
      <c r="AF239" s="378"/>
      <c r="AG239" s="378"/>
      <c r="AH239" s="378"/>
      <c r="AI239" s="382"/>
      <c r="AJ239" s="382"/>
      <c r="AK239" s="382"/>
      <c r="AL239" s="382"/>
      <c r="AM239" s="384"/>
    </row>
    <row r="240" spans="1:39" ht="18.75" customHeight="1" x14ac:dyDescent="0.4">
      <c r="A240" s="375"/>
      <c r="B240" s="376"/>
      <c r="C240" s="377"/>
      <c r="D240" s="377"/>
      <c r="E240" s="377"/>
      <c r="F240" s="378"/>
      <c r="G240" s="378"/>
      <c r="H240" s="378"/>
      <c r="I240" s="381"/>
      <c r="J240" s="381"/>
      <c r="K240" s="381"/>
      <c r="L240" s="381"/>
      <c r="M240" s="381"/>
      <c r="N240" s="381"/>
      <c r="O240" s="381"/>
      <c r="P240" s="381"/>
      <c r="Q240" s="383"/>
      <c r="R240" s="383"/>
      <c r="S240" s="54"/>
      <c r="T240" s="55" t="s">
        <v>210</v>
      </c>
      <c r="U240" s="54"/>
      <c r="V240" s="382"/>
      <c r="W240" s="382"/>
      <c r="X240" s="381"/>
      <c r="Y240" s="381"/>
      <c r="Z240" s="381"/>
      <c r="AA240" s="381"/>
      <c r="AB240" s="381"/>
      <c r="AC240" s="381"/>
      <c r="AD240" s="381"/>
      <c r="AE240" s="381"/>
      <c r="AF240" s="378"/>
      <c r="AG240" s="378"/>
      <c r="AH240" s="378"/>
      <c r="AI240" s="382"/>
      <c r="AJ240" s="382"/>
      <c r="AK240" s="382"/>
      <c r="AL240" s="382"/>
      <c r="AM240" s="384"/>
    </row>
    <row r="241" spans="1:39" ht="18.75" customHeight="1" x14ac:dyDescent="0.4">
      <c r="A241" s="418">
        <v>6</v>
      </c>
      <c r="B241" s="419"/>
      <c r="C241" s="377">
        <f>C239+"0:50"</f>
        <v>0.51388888888888895</v>
      </c>
      <c r="D241" s="377">
        <v>0.60416666666666696</v>
      </c>
      <c r="E241" s="377"/>
      <c r="F241" s="420"/>
      <c r="G241" s="420"/>
      <c r="H241" s="420"/>
      <c r="I241" s="421" t="str">
        <f>E251</f>
        <v>unionSC U12</v>
      </c>
      <c r="J241" s="422"/>
      <c r="K241" s="422"/>
      <c r="L241" s="422"/>
      <c r="M241" s="422"/>
      <c r="N241" s="422"/>
      <c r="O241" s="422"/>
      <c r="P241" s="422"/>
      <c r="Q241" s="423">
        <f t="shared" ref="Q241" si="116">IF(OR(S241="",S242=""),"",S241+S242)</f>
        <v>7</v>
      </c>
      <c r="R241" s="424"/>
      <c r="S241" s="61">
        <v>2</v>
      </c>
      <c r="T241" s="62" t="s">
        <v>210</v>
      </c>
      <c r="U241" s="61">
        <v>0</v>
      </c>
      <c r="V241" s="423">
        <f t="shared" ref="V241" si="117">IF(OR(U241="",U242=""),"",U241+U242)</f>
        <v>0</v>
      </c>
      <c r="W241" s="423"/>
      <c r="X241" s="421" t="str">
        <f>E252</f>
        <v>清原フューチャーズ</v>
      </c>
      <c r="Y241" s="422"/>
      <c r="Z241" s="422"/>
      <c r="AA241" s="422"/>
      <c r="AB241" s="422"/>
      <c r="AC241" s="422"/>
      <c r="AD241" s="422"/>
      <c r="AE241" s="422"/>
      <c r="AF241" s="420"/>
      <c r="AG241" s="420"/>
      <c r="AH241" s="420"/>
      <c r="AI241" s="423" t="s">
        <v>250</v>
      </c>
      <c r="AJ241" s="423"/>
      <c r="AK241" s="423"/>
      <c r="AL241" s="423"/>
      <c r="AM241" s="425"/>
    </row>
    <row r="242" spans="1:39" ht="18.75" customHeight="1" thickBot="1" x14ac:dyDescent="0.45">
      <c r="A242" s="385"/>
      <c r="B242" s="386"/>
      <c r="C242" s="387"/>
      <c r="D242" s="387"/>
      <c r="E242" s="387"/>
      <c r="F242" s="388"/>
      <c r="G242" s="388"/>
      <c r="H242" s="388"/>
      <c r="I242" s="389"/>
      <c r="J242" s="389"/>
      <c r="K242" s="389"/>
      <c r="L242" s="389"/>
      <c r="M242" s="389"/>
      <c r="N242" s="389"/>
      <c r="O242" s="389"/>
      <c r="P242" s="389"/>
      <c r="Q242" s="390"/>
      <c r="R242" s="390"/>
      <c r="S242" s="58">
        <v>5</v>
      </c>
      <c r="T242" s="59" t="s">
        <v>210</v>
      </c>
      <c r="U242" s="58">
        <v>0</v>
      </c>
      <c r="V242" s="391"/>
      <c r="W242" s="391"/>
      <c r="X242" s="389"/>
      <c r="Y242" s="389"/>
      <c r="Z242" s="389"/>
      <c r="AA242" s="389"/>
      <c r="AB242" s="389"/>
      <c r="AC242" s="389"/>
      <c r="AD242" s="389"/>
      <c r="AE242" s="389"/>
      <c r="AF242" s="388"/>
      <c r="AG242" s="388"/>
      <c r="AH242" s="388"/>
      <c r="AI242" s="391"/>
      <c r="AJ242" s="391"/>
      <c r="AK242" s="391"/>
      <c r="AL242" s="391"/>
      <c r="AM242" s="392"/>
    </row>
    <row r="243" spans="1:39" ht="18.75" customHeight="1" thickBot="1" x14ac:dyDescent="0.45"/>
    <row r="244" spans="1:39" ht="22.5" customHeight="1" thickBot="1" x14ac:dyDescent="0.45">
      <c r="A244" s="153"/>
      <c r="B244" s="153"/>
      <c r="C244" s="340" t="s">
        <v>223</v>
      </c>
      <c r="D244" s="341"/>
      <c r="E244" s="341"/>
      <c r="F244" s="341"/>
      <c r="G244" s="341"/>
      <c r="H244" s="341"/>
      <c r="I244" s="341"/>
      <c r="J244" s="341"/>
      <c r="K244" s="417"/>
      <c r="L244" s="342" t="str">
        <f>E245</f>
        <v>ともぞうSC U12</v>
      </c>
      <c r="M244" s="343"/>
      <c r="N244" s="343"/>
      <c r="O244" s="343"/>
      <c r="P244" s="344"/>
      <c r="Q244" s="345" t="str">
        <f>E246</f>
        <v>岡西FC12</v>
      </c>
      <c r="R244" s="343"/>
      <c r="S244" s="343"/>
      <c r="T244" s="343"/>
      <c r="U244" s="344"/>
      <c r="V244" s="345" t="str">
        <f>E247</f>
        <v>FCグラシアス</v>
      </c>
      <c r="W244" s="343"/>
      <c r="X244" s="343"/>
      <c r="Y244" s="343"/>
      <c r="Z244" s="346"/>
      <c r="AA244" s="443" t="s">
        <v>212</v>
      </c>
      <c r="AB244" s="457"/>
      <c r="AC244" s="458" t="s">
        <v>213</v>
      </c>
      <c r="AD244" s="457"/>
      <c r="AE244" s="458" t="s">
        <v>214</v>
      </c>
      <c r="AF244" s="444"/>
      <c r="AG244" s="443" t="s">
        <v>215</v>
      </c>
      <c r="AH244" s="444"/>
      <c r="AI244" s="152"/>
      <c r="AJ244" s="152"/>
      <c r="AK244" s="152"/>
      <c r="AL244" s="152"/>
      <c r="AM244" s="152"/>
    </row>
    <row r="245" spans="1:39" ht="22.5" customHeight="1" x14ac:dyDescent="0.4">
      <c r="A245" s="454" t="s">
        <v>366</v>
      </c>
      <c r="B245" s="455"/>
      <c r="C245" s="332">
        <v>1</v>
      </c>
      <c r="D245" s="333"/>
      <c r="E245" s="334" t="str">
        <f>'市長杯 U-12クラス_組み合わせ'!W119</f>
        <v>ともぞうSC U12</v>
      </c>
      <c r="F245" s="335"/>
      <c r="G245" s="335"/>
      <c r="H245" s="335"/>
      <c r="I245" s="335"/>
      <c r="J245" s="335"/>
      <c r="K245" s="416"/>
      <c r="L245" s="63"/>
      <c r="M245" s="64"/>
      <c r="N245" s="64"/>
      <c r="O245" s="64"/>
      <c r="P245" s="65"/>
      <c r="Q245" s="369" t="s">
        <v>332</v>
      </c>
      <c r="R245" s="370"/>
      <c r="S245" s="66">
        <f>Q200</f>
        <v>3</v>
      </c>
      <c r="T245" s="67" t="s">
        <v>216</v>
      </c>
      <c r="U245" s="68">
        <f>V200</f>
        <v>0</v>
      </c>
      <c r="V245" s="369" t="s">
        <v>332</v>
      </c>
      <c r="W245" s="370"/>
      <c r="X245" s="66">
        <f>Q208</f>
        <v>2</v>
      </c>
      <c r="Y245" s="67" t="s">
        <v>216</v>
      </c>
      <c r="Z245" s="69">
        <f>V208</f>
        <v>0</v>
      </c>
      <c r="AA245" s="445">
        <v>6</v>
      </c>
      <c r="AB245" s="459"/>
      <c r="AC245" s="369">
        <f>AE245-U245-Z245</f>
        <v>5</v>
      </c>
      <c r="AD245" s="459"/>
      <c r="AE245" s="369">
        <f>S245+X245</f>
        <v>5</v>
      </c>
      <c r="AF245" s="446"/>
      <c r="AG245" s="445">
        <v>1</v>
      </c>
      <c r="AH245" s="446"/>
      <c r="AI245" s="152"/>
      <c r="AJ245" s="152"/>
      <c r="AK245" s="152"/>
      <c r="AL245" s="152"/>
      <c r="AM245" s="152"/>
    </row>
    <row r="246" spans="1:39" ht="22.5" customHeight="1" x14ac:dyDescent="0.4">
      <c r="A246" s="454"/>
      <c r="B246" s="455"/>
      <c r="C246" s="357">
        <v>2</v>
      </c>
      <c r="D246" s="358"/>
      <c r="E246" s="359" t="str">
        <f>'市長杯 U-12クラス_組み合わせ'!W121</f>
        <v>岡西FC12</v>
      </c>
      <c r="F246" s="360"/>
      <c r="G246" s="360"/>
      <c r="H246" s="360"/>
      <c r="I246" s="360"/>
      <c r="J246" s="360"/>
      <c r="K246" s="415"/>
      <c r="L246" s="365" t="s">
        <v>333</v>
      </c>
      <c r="M246" s="366"/>
      <c r="N246" s="70">
        <f>U245</f>
        <v>0</v>
      </c>
      <c r="O246" s="134" t="s">
        <v>216</v>
      </c>
      <c r="P246" s="72">
        <f>S245</f>
        <v>3</v>
      </c>
      <c r="Q246" s="73"/>
      <c r="R246" s="74"/>
      <c r="S246" s="74"/>
      <c r="T246" s="74"/>
      <c r="U246" s="75"/>
      <c r="V246" s="372" t="s">
        <v>333</v>
      </c>
      <c r="W246" s="366"/>
      <c r="X246" s="70">
        <f>Q204</f>
        <v>0</v>
      </c>
      <c r="Y246" s="134" t="s">
        <v>216</v>
      </c>
      <c r="Z246" s="76">
        <f>V204</f>
        <v>2</v>
      </c>
      <c r="AA246" s="365">
        <v>0</v>
      </c>
      <c r="AB246" s="448"/>
      <c r="AC246" s="372">
        <f>AE246-P246-Z246</f>
        <v>-5</v>
      </c>
      <c r="AD246" s="448"/>
      <c r="AE246" s="372">
        <f>N246+X246</f>
        <v>0</v>
      </c>
      <c r="AF246" s="447"/>
      <c r="AG246" s="365">
        <v>3</v>
      </c>
      <c r="AH246" s="447"/>
      <c r="AI246" s="152"/>
      <c r="AJ246" s="152"/>
      <c r="AK246" s="152"/>
      <c r="AL246" s="152"/>
      <c r="AM246" s="152"/>
    </row>
    <row r="247" spans="1:39" ht="22.5" customHeight="1" thickBot="1" x14ac:dyDescent="0.45">
      <c r="A247" s="454"/>
      <c r="B247" s="455"/>
      <c r="C247" s="349">
        <v>3</v>
      </c>
      <c r="D247" s="350"/>
      <c r="E247" s="351" t="str">
        <f>'市長杯 U-12クラス_組み合わせ'!W123</f>
        <v>FCグラシアス</v>
      </c>
      <c r="F247" s="352"/>
      <c r="G247" s="352"/>
      <c r="H247" s="352"/>
      <c r="I247" s="352"/>
      <c r="J247" s="352"/>
      <c r="K247" s="414"/>
      <c r="L247" s="367" t="s">
        <v>333</v>
      </c>
      <c r="M247" s="368"/>
      <c r="N247" s="80">
        <f>Z245</f>
        <v>0</v>
      </c>
      <c r="O247" s="81" t="s">
        <v>216</v>
      </c>
      <c r="P247" s="82">
        <f>X245</f>
        <v>2</v>
      </c>
      <c r="Q247" s="371" t="s">
        <v>332</v>
      </c>
      <c r="R247" s="368"/>
      <c r="S247" s="80">
        <f>Z246</f>
        <v>2</v>
      </c>
      <c r="T247" s="81" t="s">
        <v>216</v>
      </c>
      <c r="U247" s="82">
        <f>X246</f>
        <v>0</v>
      </c>
      <c r="V247" s="83"/>
      <c r="W247" s="84"/>
      <c r="X247" s="84"/>
      <c r="Y247" s="84"/>
      <c r="Z247" s="85"/>
      <c r="AA247" s="367">
        <v>3</v>
      </c>
      <c r="AB247" s="449"/>
      <c r="AC247" s="371">
        <f>AE247-P247-U247</f>
        <v>0</v>
      </c>
      <c r="AD247" s="449"/>
      <c r="AE247" s="371">
        <f>N247+S247</f>
        <v>2</v>
      </c>
      <c r="AF247" s="442"/>
      <c r="AG247" s="367">
        <v>2</v>
      </c>
      <c r="AH247" s="442"/>
      <c r="AI247" s="152"/>
      <c r="AJ247" s="152"/>
      <c r="AK247" s="152"/>
      <c r="AL247" s="152"/>
      <c r="AM247" s="152"/>
    </row>
    <row r="248" spans="1:39" ht="18.75" customHeight="1" thickBot="1" x14ac:dyDescent="0.45">
      <c r="A248" s="153"/>
      <c r="B248" s="153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</row>
    <row r="249" spans="1:39" ht="22.5" customHeight="1" thickBot="1" x14ac:dyDescent="0.45">
      <c r="A249" s="153"/>
      <c r="B249" s="153"/>
      <c r="C249" s="340" t="s">
        <v>224</v>
      </c>
      <c r="D249" s="341"/>
      <c r="E249" s="341"/>
      <c r="F249" s="341"/>
      <c r="G249" s="341"/>
      <c r="H249" s="341"/>
      <c r="I249" s="341"/>
      <c r="J249" s="341"/>
      <c r="K249" s="417"/>
      <c r="L249" s="342" t="str">
        <f>E250</f>
        <v>上河内JSC</v>
      </c>
      <c r="M249" s="343"/>
      <c r="N249" s="343"/>
      <c r="O249" s="343"/>
      <c r="P249" s="344"/>
      <c r="Q249" s="345" t="str">
        <f>E251</f>
        <v>unionSC U12</v>
      </c>
      <c r="R249" s="343"/>
      <c r="S249" s="343"/>
      <c r="T249" s="343"/>
      <c r="U249" s="344"/>
      <c r="V249" s="345" t="str">
        <f>E252</f>
        <v>清原フューチャーズ</v>
      </c>
      <c r="W249" s="343"/>
      <c r="X249" s="343"/>
      <c r="Y249" s="343"/>
      <c r="Z249" s="344"/>
      <c r="AA249" s="345" t="str">
        <f>E253</f>
        <v>FCブロケード</v>
      </c>
      <c r="AB249" s="343"/>
      <c r="AC249" s="343"/>
      <c r="AD249" s="343"/>
      <c r="AE249" s="346"/>
      <c r="AF249" s="443" t="s">
        <v>212</v>
      </c>
      <c r="AG249" s="457"/>
      <c r="AH249" s="458" t="s">
        <v>213</v>
      </c>
      <c r="AI249" s="457"/>
      <c r="AJ249" s="458" t="s">
        <v>214</v>
      </c>
      <c r="AK249" s="444"/>
      <c r="AL249" s="443" t="s">
        <v>215</v>
      </c>
      <c r="AM249" s="444"/>
    </row>
    <row r="250" spans="1:39" ht="22.5" customHeight="1" x14ac:dyDescent="0.4">
      <c r="A250" s="454"/>
      <c r="B250" s="455"/>
      <c r="C250" s="332">
        <v>4</v>
      </c>
      <c r="D250" s="333"/>
      <c r="E250" s="334" t="str">
        <f>'市長杯 U-12クラス_組み合わせ'!W126</f>
        <v>上河内JSC</v>
      </c>
      <c r="F250" s="335"/>
      <c r="G250" s="335"/>
      <c r="H250" s="335"/>
      <c r="I250" s="335"/>
      <c r="J250" s="335"/>
      <c r="K250" s="416"/>
      <c r="L250" s="63"/>
      <c r="M250" s="64"/>
      <c r="N250" s="64"/>
      <c r="O250" s="64"/>
      <c r="P250" s="65"/>
      <c r="Q250" s="369" t="s">
        <v>333</v>
      </c>
      <c r="R250" s="370"/>
      <c r="S250" s="66">
        <f>Q202</f>
        <v>1</v>
      </c>
      <c r="T250" s="67" t="s">
        <v>216</v>
      </c>
      <c r="U250" s="68">
        <f>V202</f>
        <v>4</v>
      </c>
      <c r="V250" s="369" t="s">
        <v>341</v>
      </c>
      <c r="W250" s="370"/>
      <c r="X250" s="66">
        <f>Q206</f>
        <v>1</v>
      </c>
      <c r="Y250" s="67" t="s">
        <v>216</v>
      </c>
      <c r="Z250" s="68">
        <f>V206</f>
        <v>1</v>
      </c>
      <c r="AA250" s="369" t="s">
        <v>332</v>
      </c>
      <c r="AB250" s="370"/>
      <c r="AC250" s="66">
        <f>Q210</f>
        <v>6</v>
      </c>
      <c r="AD250" s="67" t="s">
        <v>216</v>
      </c>
      <c r="AE250" s="69">
        <f>V210</f>
        <v>0</v>
      </c>
      <c r="AF250" s="445">
        <v>4</v>
      </c>
      <c r="AG250" s="459"/>
      <c r="AH250" s="369">
        <f>AJ250-U250-Z250-AE250</f>
        <v>3</v>
      </c>
      <c r="AI250" s="459"/>
      <c r="AJ250" s="369">
        <f>S250+X250+AC250</f>
        <v>8</v>
      </c>
      <c r="AK250" s="446"/>
      <c r="AL250" s="445">
        <v>2</v>
      </c>
      <c r="AM250" s="446"/>
    </row>
    <row r="251" spans="1:39" ht="22.5" customHeight="1" x14ac:dyDescent="0.4">
      <c r="A251" s="454" t="s">
        <v>365</v>
      </c>
      <c r="B251" s="455"/>
      <c r="C251" s="357">
        <v>5</v>
      </c>
      <c r="D251" s="358"/>
      <c r="E251" s="359" t="str">
        <f>'市長杯 U-12クラス_組み合わせ'!W128</f>
        <v>unionSC U12</v>
      </c>
      <c r="F251" s="360"/>
      <c r="G251" s="360"/>
      <c r="H251" s="360"/>
      <c r="I251" s="360"/>
      <c r="J251" s="360"/>
      <c r="K251" s="415"/>
      <c r="L251" s="365" t="s">
        <v>332</v>
      </c>
      <c r="M251" s="366"/>
      <c r="N251" s="70">
        <f>U250</f>
        <v>4</v>
      </c>
      <c r="O251" s="134" t="s">
        <v>216</v>
      </c>
      <c r="P251" s="72">
        <f>S250</f>
        <v>1</v>
      </c>
      <c r="Q251" s="73"/>
      <c r="R251" s="74"/>
      <c r="S251" s="74"/>
      <c r="T251" s="74"/>
      <c r="U251" s="75"/>
      <c r="V251" s="372" t="s">
        <v>332</v>
      </c>
      <c r="W251" s="366"/>
      <c r="X251" s="70">
        <f>Q241</f>
        <v>7</v>
      </c>
      <c r="Y251" s="134" t="s">
        <v>216</v>
      </c>
      <c r="Z251" s="72">
        <f>V241</f>
        <v>0</v>
      </c>
      <c r="AA251" s="372" t="s">
        <v>332</v>
      </c>
      <c r="AB251" s="366"/>
      <c r="AC251" s="70">
        <f>Q237</f>
        <v>7</v>
      </c>
      <c r="AD251" s="134" t="s">
        <v>216</v>
      </c>
      <c r="AE251" s="76">
        <f>V237</f>
        <v>0</v>
      </c>
      <c r="AF251" s="365">
        <v>9</v>
      </c>
      <c r="AG251" s="448"/>
      <c r="AH251" s="372">
        <f>AJ251-P251-Z251-AE251</f>
        <v>17</v>
      </c>
      <c r="AI251" s="448"/>
      <c r="AJ251" s="372">
        <f>N251+X251+AC251</f>
        <v>18</v>
      </c>
      <c r="AK251" s="447"/>
      <c r="AL251" s="365">
        <v>1</v>
      </c>
      <c r="AM251" s="447"/>
    </row>
    <row r="252" spans="1:39" ht="22.5" customHeight="1" x14ac:dyDescent="0.4">
      <c r="A252" s="454"/>
      <c r="B252" s="455"/>
      <c r="C252" s="357">
        <v>6</v>
      </c>
      <c r="D252" s="358"/>
      <c r="E252" s="359" t="str">
        <f>'市長杯 U-12クラス_組み合わせ'!W130</f>
        <v>清原フューチャーズ</v>
      </c>
      <c r="F252" s="360"/>
      <c r="G252" s="360"/>
      <c r="H252" s="360"/>
      <c r="I252" s="360"/>
      <c r="J252" s="360"/>
      <c r="K252" s="415"/>
      <c r="L252" s="365" t="s">
        <v>341</v>
      </c>
      <c r="M252" s="366"/>
      <c r="N252" s="70">
        <f>Z250</f>
        <v>1</v>
      </c>
      <c r="O252" s="134" t="s">
        <v>216</v>
      </c>
      <c r="P252" s="72">
        <f>X250</f>
        <v>1</v>
      </c>
      <c r="Q252" s="372" t="s">
        <v>333</v>
      </c>
      <c r="R252" s="366"/>
      <c r="S252" s="70">
        <f>Z251</f>
        <v>0</v>
      </c>
      <c r="T252" s="134" t="s">
        <v>216</v>
      </c>
      <c r="U252" s="72">
        <f>X251</f>
        <v>7</v>
      </c>
      <c r="V252" s="77"/>
      <c r="W252" s="78"/>
      <c r="X252" s="78"/>
      <c r="Y252" s="78"/>
      <c r="Z252" s="79"/>
      <c r="AA252" s="372" t="s">
        <v>332</v>
      </c>
      <c r="AB252" s="366"/>
      <c r="AC252" s="70">
        <f>Q233</f>
        <v>7</v>
      </c>
      <c r="AD252" s="134" t="s">
        <v>216</v>
      </c>
      <c r="AE252" s="76">
        <f>V233</f>
        <v>0</v>
      </c>
      <c r="AF252" s="365">
        <v>4</v>
      </c>
      <c r="AG252" s="448"/>
      <c r="AH252" s="372">
        <f>AJ252-P252-U252-AE252</f>
        <v>0</v>
      </c>
      <c r="AI252" s="448"/>
      <c r="AJ252" s="372">
        <f>N252+S252+AC252</f>
        <v>8</v>
      </c>
      <c r="AK252" s="447"/>
      <c r="AL252" s="365">
        <v>3</v>
      </c>
      <c r="AM252" s="447"/>
    </row>
    <row r="253" spans="1:39" ht="22.5" customHeight="1" thickBot="1" x14ac:dyDescent="0.45">
      <c r="A253" s="454"/>
      <c r="B253" s="455"/>
      <c r="C253" s="349">
        <v>7</v>
      </c>
      <c r="D253" s="350"/>
      <c r="E253" s="351" t="str">
        <f>'市長杯 U-12クラス_組み合わせ'!W132</f>
        <v>FCブロケード</v>
      </c>
      <c r="F253" s="352"/>
      <c r="G253" s="352"/>
      <c r="H253" s="352"/>
      <c r="I253" s="352"/>
      <c r="J253" s="352"/>
      <c r="K253" s="414"/>
      <c r="L253" s="367" t="s">
        <v>333</v>
      </c>
      <c r="M253" s="368"/>
      <c r="N253" s="80">
        <f>AE250</f>
        <v>0</v>
      </c>
      <c r="O253" s="81" t="s">
        <v>216</v>
      </c>
      <c r="P253" s="82">
        <f>AC250</f>
        <v>6</v>
      </c>
      <c r="Q253" s="371" t="s">
        <v>333</v>
      </c>
      <c r="R253" s="368"/>
      <c r="S253" s="80">
        <f>AE251</f>
        <v>0</v>
      </c>
      <c r="T253" s="81" t="s">
        <v>216</v>
      </c>
      <c r="U253" s="82">
        <f>AC251</f>
        <v>7</v>
      </c>
      <c r="V253" s="371" t="s">
        <v>333</v>
      </c>
      <c r="W253" s="368"/>
      <c r="X253" s="80">
        <f>AE252</f>
        <v>0</v>
      </c>
      <c r="Y253" s="81" t="s">
        <v>216</v>
      </c>
      <c r="Z253" s="82">
        <f>AC252</f>
        <v>7</v>
      </c>
      <c r="AA253" s="83"/>
      <c r="AB253" s="84"/>
      <c r="AC253" s="84"/>
      <c r="AD253" s="84"/>
      <c r="AE253" s="85"/>
      <c r="AF253" s="367">
        <v>0</v>
      </c>
      <c r="AG253" s="449"/>
      <c r="AH253" s="371">
        <f>AJ253-P253-U253-Z253</f>
        <v>-20</v>
      </c>
      <c r="AI253" s="449"/>
      <c r="AJ253" s="371">
        <f>N253+S253+X253</f>
        <v>0</v>
      </c>
      <c r="AK253" s="442"/>
      <c r="AL253" s="367">
        <v>4</v>
      </c>
      <c r="AM253" s="442"/>
    </row>
    <row r="254" spans="1:39" ht="18.75" customHeight="1" x14ac:dyDescent="0.4">
      <c r="C254" s="87"/>
      <c r="D254" s="87"/>
      <c r="E254" s="60"/>
      <c r="F254" s="60"/>
      <c r="G254" s="60"/>
      <c r="H254" s="60"/>
      <c r="I254" s="60"/>
      <c r="J254" s="60"/>
      <c r="K254" s="60"/>
      <c r="L254" s="60"/>
      <c r="M254" s="60"/>
      <c r="N254" s="87"/>
      <c r="O254" s="87"/>
      <c r="P254" s="49"/>
      <c r="Q254" s="87"/>
      <c r="R254" s="49"/>
      <c r="S254" s="87"/>
      <c r="T254" s="87"/>
      <c r="U254" s="49"/>
      <c r="V254" s="87"/>
      <c r="W254" s="49"/>
      <c r="AC254" s="87"/>
      <c r="AD254" s="87"/>
      <c r="AE254" s="87"/>
      <c r="AF254" s="87"/>
      <c r="AG254" s="87"/>
      <c r="AH254" s="87"/>
      <c r="AI254" s="87"/>
      <c r="AJ254" s="87"/>
    </row>
  </sheetData>
  <mergeCells count="1258">
    <mergeCell ref="AF14:AH15"/>
    <mergeCell ref="I7:P7"/>
    <mergeCell ref="C14:E15"/>
    <mergeCell ref="F14:H15"/>
    <mergeCell ref="I14:P15"/>
    <mergeCell ref="Q14:R15"/>
    <mergeCell ref="V14:W15"/>
    <mergeCell ref="X14:AE15"/>
    <mergeCell ref="A12:B13"/>
    <mergeCell ref="C12:E13"/>
    <mergeCell ref="F12:H13"/>
    <mergeCell ref="I12:P13"/>
    <mergeCell ref="Q12:R13"/>
    <mergeCell ref="V12:W13"/>
    <mergeCell ref="A1:AM2"/>
    <mergeCell ref="B4:E4"/>
    <mergeCell ref="F4:M4"/>
    <mergeCell ref="N4:Q4"/>
    <mergeCell ref="R4:Y4"/>
    <mergeCell ref="Z4:AC4"/>
    <mergeCell ref="AD4:AJ4"/>
    <mergeCell ref="AK4:AL4"/>
    <mergeCell ref="AI8:AM9"/>
    <mergeCell ref="A10:B11"/>
    <mergeCell ref="C10:E11"/>
    <mergeCell ref="F10:H11"/>
    <mergeCell ref="I10:P11"/>
    <mergeCell ref="Q10:R11"/>
    <mergeCell ref="V10:W11"/>
    <mergeCell ref="X10:AE11"/>
    <mergeCell ref="AF10:AH11"/>
    <mergeCell ref="F3:G3"/>
    <mergeCell ref="H3:Q3"/>
    <mergeCell ref="AI10:AM11"/>
    <mergeCell ref="AF7:AH7"/>
    <mergeCell ref="X7:AE7"/>
    <mergeCell ref="C23:K23"/>
    <mergeCell ref="L23:P23"/>
    <mergeCell ref="Q23:U23"/>
    <mergeCell ref="AI7:AM7"/>
    <mergeCell ref="B3:E3"/>
    <mergeCell ref="A8:B9"/>
    <mergeCell ref="C8:E9"/>
    <mergeCell ref="F8:H9"/>
    <mergeCell ref="I8:P9"/>
    <mergeCell ref="Q8:R9"/>
    <mergeCell ref="V8:W9"/>
    <mergeCell ref="X8:AE9"/>
    <mergeCell ref="AF8:AH9"/>
    <mergeCell ref="A7:B7"/>
    <mergeCell ref="C7:E7"/>
    <mergeCell ref="F7:H7"/>
    <mergeCell ref="A20:B21"/>
    <mergeCell ref="C20:E21"/>
    <mergeCell ref="F20:H21"/>
    <mergeCell ref="Q20:R21"/>
    <mergeCell ref="V20:W21"/>
    <mergeCell ref="AI16:AM17"/>
    <mergeCell ref="A18:B19"/>
    <mergeCell ref="C18:E19"/>
    <mergeCell ref="F18:H19"/>
    <mergeCell ref="I18:P19"/>
    <mergeCell ref="Q18:R19"/>
    <mergeCell ref="V18:W19"/>
    <mergeCell ref="X18:AE19"/>
    <mergeCell ref="AF18:AH19"/>
    <mergeCell ref="AI18:AM19"/>
    <mergeCell ref="Q7:W7"/>
    <mergeCell ref="AA26:AB26"/>
    <mergeCell ref="AC26:AD26"/>
    <mergeCell ref="AE26:AF26"/>
    <mergeCell ref="AG26:AH26"/>
    <mergeCell ref="AI14:AM15"/>
    <mergeCell ref="A16:B17"/>
    <mergeCell ref="C16:E17"/>
    <mergeCell ref="F16:H17"/>
    <mergeCell ref="I16:P17"/>
    <mergeCell ref="Q16:R17"/>
    <mergeCell ref="V16:W17"/>
    <mergeCell ref="X16:AE17"/>
    <mergeCell ref="AF16:AH17"/>
    <mergeCell ref="X12:AE13"/>
    <mergeCell ref="AF12:AH13"/>
    <mergeCell ref="AI12:AM13"/>
    <mergeCell ref="A14:B15"/>
    <mergeCell ref="C25:D25"/>
    <mergeCell ref="E25:K25"/>
    <mergeCell ref="AA25:AB25"/>
    <mergeCell ref="AC25:AD25"/>
    <mergeCell ref="AE25:AF25"/>
    <mergeCell ref="AG25:AH25"/>
    <mergeCell ref="AG23:AH23"/>
    <mergeCell ref="C24:D24"/>
    <mergeCell ref="E24:K24"/>
    <mergeCell ref="AA24:AB24"/>
    <mergeCell ref="AC24:AD24"/>
    <mergeCell ref="AE24:AF24"/>
    <mergeCell ref="AG24:AH24"/>
    <mergeCell ref="AF20:AH21"/>
    <mergeCell ref="AI20:AM21"/>
    <mergeCell ref="C31:D31"/>
    <mergeCell ref="E31:K31"/>
    <mergeCell ref="AA31:AB31"/>
    <mergeCell ref="AC31:AD31"/>
    <mergeCell ref="AE31:AF31"/>
    <mergeCell ref="AG31:AH31"/>
    <mergeCell ref="C30:D30"/>
    <mergeCell ref="E30:K30"/>
    <mergeCell ref="AA30:AB30"/>
    <mergeCell ref="AC30:AD30"/>
    <mergeCell ref="AE30:AF30"/>
    <mergeCell ref="AG30:AH30"/>
    <mergeCell ref="V23:Z23"/>
    <mergeCell ref="AA23:AB23"/>
    <mergeCell ref="AC23:AD23"/>
    <mergeCell ref="AE23:AF23"/>
    <mergeCell ref="AE28:AF28"/>
    <mergeCell ref="AG28:AH28"/>
    <mergeCell ref="C29:D29"/>
    <mergeCell ref="E29:K29"/>
    <mergeCell ref="AA29:AB29"/>
    <mergeCell ref="AC29:AD29"/>
    <mergeCell ref="AE29:AF29"/>
    <mergeCell ref="AG29:AH29"/>
    <mergeCell ref="C28:K28"/>
    <mergeCell ref="L28:P28"/>
    <mergeCell ref="Q28:U28"/>
    <mergeCell ref="V28:Z28"/>
    <mergeCell ref="AA28:AB28"/>
    <mergeCell ref="AC28:AD28"/>
    <mergeCell ref="C26:D26"/>
    <mergeCell ref="E26:K26"/>
    <mergeCell ref="AF39:AH39"/>
    <mergeCell ref="AI39:AM39"/>
    <mergeCell ref="A40:B41"/>
    <mergeCell ref="C40:E41"/>
    <mergeCell ref="F40:H41"/>
    <mergeCell ref="I40:P41"/>
    <mergeCell ref="Q40:R41"/>
    <mergeCell ref="V40:W41"/>
    <mergeCell ref="X40:AE41"/>
    <mergeCell ref="AF40:AH41"/>
    <mergeCell ref="A39:B39"/>
    <mergeCell ref="C39:E39"/>
    <mergeCell ref="F39:H39"/>
    <mergeCell ref="I39:P39"/>
    <mergeCell ref="Q39:W39"/>
    <mergeCell ref="X39:AE39"/>
    <mergeCell ref="A33:AM34"/>
    <mergeCell ref="B36:E36"/>
    <mergeCell ref="F36:M36"/>
    <mergeCell ref="N36:Q36"/>
    <mergeCell ref="R36:Y36"/>
    <mergeCell ref="Z36:AC36"/>
    <mergeCell ref="AD36:AJ36"/>
    <mergeCell ref="AK36:AL36"/>
    <mergeCell ref="F35:G35"/>
    <mergeCell ref="H35:Q35"/>
    <mergeCell ref="X44:AE45"/>
    <mergeCell ref="AF44:AH45"/>
    <mergeCell ref="AI44:AM45"/>
    <mergeCell ref="A46:B47"/>
    <mergeCell ref="C46:E47"/>
    <mergeCell ref="F46:H47"/>
    <mergeCell ref="I46:P47"/>
    <mergeCell ref="Q46:R47"/>
    <mergeCell ref="V46:W47"/>
    <mergeCell ref="X46:AE47"/>
    <mergeCell ref="A44:B45"/>
    <mergeCell ref="C44:E45"/>
    <mergeCell ref="F44:H45"/>
    <mergeCell ref="I44:P45"/>
    <mergeCell ref="Q44:R45"/>
    <mergeCell ref="V44:W45"/>
    <mergeCell ref="AI40:AM41"/>
    <mergeCell ref="A42:B43"/>
    <mergeCell ref="C42:E43"/>
    <mergeCell ref="F42:H43"/>
    <mergeCell ref="I42:P43"/>
    <mergeCell ref="Q42:R43"/>
    <mergeCell ref="V42:W43"/>
    <mergeCell ref="X42:AE43"/>
    <mergeCell ref="AF42:AH43"/>
    <mergeCell ref="AI42:AM43"/>
    <mergeCell ref="A52:B53"/>
    <mergeCell ref="C52:E53"/>
    <mergeCell ref="F52:H53"/>
    <mergeCell ref="Q52:R53"/>
    <mergeCell ref="V52:W53"/>
    <mergeCell ref="AI48:AM49"/>
    <mergeCell ref="A50:B51"/>
    <mergeCell ref="C50:E51"/>
    <mergeCell ref="F50:H51"/>
    <mergeCell ref="I50:P51"/>
    <mergeCell ref="Q50:R51"/>
    <mergeCell ref="V50:W51"/>
    <mergeCell ref="X50:AE51"/>
    <mergeCell ref="AF50:AH51"/>
    <mergeCell ref="AI50:AM51"/>
    <mergeCell ref="AF46:AH47"/>
    <mergeCell ref="AI46:AM47"/>
    <mergeCell ref="A48:B49"/>
    <mergeCell ref="C48:E49"/>
    <mergeCell ref="F48:H49"/>
    <mergeCell ref="I48:P49"/>
    <mergeCell ref="Q48:R49"/>
    <mergeCell ref="V48:W49"/>
    <mergeCell ref="X48:AE49"/>
    <mergeCell ref="AF48:AH49"/>
    <mergeCell ref="C57:D57"/>
    <mergeCell ref="E57:K57"/>
    <mergeCell ref="AA57:AB57"/>
    <mergeCell ref="AC57:AD57"/>
    <mergeCell ref="AE57:AF57"/>
    <mergeCell ref="AG57:AH57"/>
    <mergeCell ref="AG55:AH55"/>
    <mergeCell ref="C56:D56"/>
    <mergeCell ref="E56:K56"/>
    <mergeCell ref="AA56:AB56"/>
    <mergeCell ref="AC56:AD56"/>
    <mergeCell ref="AE56:AF56"/>
    <mergeCell ref="AG56:AH56"/>
    <mergeCell ref="AF52:AH53"/>
    <mergeCell ref="AI52:AM53"/>
    <mergeCell ref="C55:K55"/>
    <mergeCell ref="L55:P55"/>
    <mergeCell ref="Q55:U55"/>
    <mergeCell ref="V55:Z55"/>
    <mergeCell ref="AA55:AB55"/>
    <mergeCell ref="AC55:AD55"/>
    <mergeCell ref="AE55:AF55"/>
    <mergeCell ref="Q56:R56"/>
    <mergeCell ref="V56:W56"/>
    <mergeCell ref="V57:W57"/>
    <mergeCell ref="AE60:AF60"/>
    <mergeCell ref="AG60:AH60"/>
    <mergeCell ref="C61:D61"/>
    <mergeCell ref="E61:K61"/>
    <mergeCell ref="Q61:R61"/>
    <mergeCell ref="V61:W61"/>
    <mergeCell ref="AA61:AB61"/>
    <mergeCell ref="AC61:AD61"/>
    <mergeCell ref="AE61:AF61"/>
    <mergeCell ref="AG61:AH61"/>
    <mergeCell ref="C60:K60"/>
    <mergeCell ref="L60:P60"/>
    <mergeCell ref="Q60:U60"/>
    <mergeCell ref="V60:Z60"/>
    <mergeCell ref="AA60:AB60"/>
    <mergeCell ref="AC60:AD60"/>
    <mergeCell ref="C58:D58"/>
    <mergeCell ref="E58:K58"/>
    <mergeCell ref="AA58:AB58"/>
    <mergeCell ref="AC58:AD58"/>
    <mergeCell ref="AE58:AF58"/>
    <mergeCell ref="AG58:AH58"/>
    <mergeCell ref="L58:M58"/>
    <mergeCell ref="Q58:R58"/>
    <mergeCell ref="A65:AM66"/>
    <mergeCell ref="B68:E68"/>
    <mergeCell ref="F68:M68"/>
    <mergeCell ref="N68:Q68"/>
    <mergeCell ref="R68:Y68"/>
    <mergeCell ref="Z68:AC68"/>
    <mergeCell ref="AD68:AJ68"/>
    <mergeCell ref="AK68:AL68"/>
    <mergeCell ref="B67:E67"/>
    <mergeCell ref="AE62:AF62"/>
    <mergeCell ref="AG62:AH62"/>
    <mergeCell ref="C63:D63"/>
    <mergeCell ref="E63:K63"/>
    <mergeCell ref="L63:M63"/>
    <mergeCell ref="Q63:R63"/>
    <mergeCell ref="AA63:AB63"/>
    <mergeCell ref="AC63:AD63"/>
    <mergeCell ref="AE63:AF63"/>
    <mergeCell ref="AG63:AH63"/>
    <mergeCell ref="C62:D62"/>
    <mergeCell ref="E62:K62"/>
    <mergeCell ref="L62:M62"/>
    <mergeCell ref="V62:W62"/>
    <mergeCell ref="AA62:AB62"/>
    <mergeCell ref="AC62:AD62"/>
    <mergeCell ref="F67:G67"/>
    <mergeCell ref="H67:Q67"/>
    <mergeCell ref="AI72:AM73"/>
    <mergeCell ref="A74:B75"/>
    <mergeCell ref="C74:E75"/>
    <mergeCell ref="F74:H75"/>
    <mergeCell ref="I74:P75"/>
    <mergeCell ref="Q74:R75"/>
    <mergeCell ref="V74:W75"/>
    <mergeCell ref="X74:AE75"/>
    <mergeCell ref="AF74:AH75"/>
    <mergeCell ref="AI74:AM75"/>
    <mergeCell ref="AF71:AH71"/>
    <mergeCell ref="AI71:AM71"/>
    <mergeCell ref="A72:B73"/>
    <mergeCell ref="C72:E73"/>
    <mergeCell ref="F72:H73"/>
    <mergeCell ref="I72:P73"/>
    <mergeCell ref="Q72:R73"/>
    <mergeCell ref="V72:W73"/>
    <mergeCell ref="X72:AE73"/>
    <mergeCell ref="AF72:AH73"/>
    <mergeCell ref="A71:B71"/>
    <mergeCell ref="C71:E71"/>
    <mergeCell ref="F71:H71"/>
    <mergeCell ref="I71:P71"/>
    <mergeCell ref="Q71:W71"/>
    <mergeCell ref="X71:AE71"/>
    <mergeCell ref="AF78:AH79"/>
    <mergeCell ref="AI78:AM79"/>
    <mergeCell ref="A80:B81"/>
    <mergeCell ref="C80:E81"/>
    <mergeCell ref="F80:H81"/>
    <mergeCell ref="I80:P81"/>
    <mergeCell ref="Q80:R81"/>
    <mergeCell ref="V80:W81"/>
    <mergeCell ref="X80:AE81"/>
    <mergeCell ref="AF80:AH81"/>
    <mergeCell ref="X76:AE77"/>
    <mergeCell ref="AF76:AH77"/>
    <mergeCell ref="AI76:AM77"/>
    <mergeCell ref="A78:B79"/>
    <mergeCell ref="C78:E79"/>
    <mergeCell ref="F78:H79"/>
    <mergeCell ref="I78:P79"/>
    <mergeCell ref="Q78:R79"/>
    <mergeCell ref="V78:W79"/>
    <mergeCell ref="X78:AE79"/>
    <mergeCell ref="A76:B77"/>
    <mergeCell ref="C76:E77"/>
    <mergeCell ref="F76:H77"/>
    <mergeCell ref="I76:P77"/>
    <mergeCell ref="Q76:R77"/>
    <mergeCell ref="V76:W77"/>
    <mergeCell ref="AF84:AH85"/>
    <mergeCell ref="AI84:AM85"/>
    <mergeCell ref="C87:K87"/>
    <mergeCell ref="L87:P87"/>
    <mergeCell ref="Q87:U87"/>
    <mergeCell ref="V87:Z87"/>
    <mergeCell ref="AA87:AB87"/>
    <mergeCell ref="AC87:AD87"/>
    <mergeCell ref="AE87:AF87"/>
    <mergeCell ref="A84:B85"/>
    <mergeCell ref="C84:E85"/>
    <mergeCell ref="F84:H85"/>
    <mergeCell ref="Q84:R85"/>
    <mergeCell ref="V84:W85"/>
    <mergeCell ref="AI80:AM81"/>
    <mergeCell ref="A82:B83"/>
    <mergeCell ref="C82:E83"/>
    <mergeCell ref="F82:H83"/>
    <mergeCell ref="I82:P83"/>
    <mergeCell ref="Q82:R83"/>
    <mergeCell ref="V82:W83"/>
    <mergeCell ref="X82:AE83"/>
    <mergeCell ref="AF82:AH83"/>
    <mergeCell ref="AI82:AM83"/>
    <mergeCell ref="C90:D90"/>
    <mergeCell ref="E90:K90"/>
    <mergeCell ref="AA90:AB90"/>
    <mergeCell ref="AC90:AD90"/>
    <mergeCell ref="AE90:AF90"/>
    <mergeCell ref="AG90:AH90"/>
    <mergeCell ref="C89:D89"/>
    <mergeCell ref="E89:K89"/>
    <mergeCell ref="AA89:AB89"/>
    <mergeCell ref="AC89:AD89"/>
    <mergeCell ref="AE89:AF89"/>
    <mergeCell ref="AG89:AH89"/>
    <mergeCell ref="AG87:AH87"/>
    <mergeCell ref="C88:D88"/>
    <mergeCell ref="E88:K88"/>
    <mergeCell ref="AA88:AB88"/>
    <mergeCell ref="AC88:AD88"/>
    <mergeCell ref="AE88:AF88"/>
    <mergeCell ref="AG88:AH88"/>
    <mergeCell ref="AE92:AF92"/>
    <mergeCell ref="AG92:AH92"/>
    <mergeCell ref="C93:D93"/>
    <mergeCell ref="E93:K93"/>
    <mergeCell ref="AA93:AB93"/>
    <mergeCell ref="AC93:AD93"/>
    <mergeCell ref="AE93:AF93"/>
    <mergeCell ref="AG93:AH93"/>
    <mergeCell ref="C92:K92"/>
    <mergeCell ref="L92:P92"/>
    <mergeCell ref="Q92:U92"/>
    <mergeCell ref="V92:Z92"/>
    <mergeCell ref="AA92:AB92"/>
    <mergeCell ref="AC92:AD92"/>
    <mergeCell ref="L94:M94"/>
    <mergeCell ref="L95:M95"/>
    <mergeCell ref="Q93:R93"/>
    <mergeCell ref="Q95:R95"/>
    <mergeCell ref="V93:W93"/>
    <mergeCell ref="A97:AM98"/>
    <mergeCell ref="B100:E100"/>
    <mergeCell ref="F100:M100"/>
    <mergeCell ref="N100:Q100"/>
    <mergeCell ref="R100:Y100"/>
    <mergeCell ref="Z100:AC100"/>
    <mergeCell ref="AD100:AJ100"/>
    <mergeCell ref="AK100:AL100"/>
    <mergeCell ref="F99:G99"/>
    <mergeCell ref="H99:Q99"/>
    <mergeCell ref="C95:D95"/>
    <mergeCell ref="E95:K95"/>
    <mergeCell ref="AA95:AB95"/>
    <mergeCell ref="AC95:AD95"/>
    <mergeCell ref="AE95:AF95"/>
    <mergeCell ref="AG95:AH95"/>
    <mergeCell ref="C94:D94"/>
    <mergeCell ref="E94:K94"/>
    <mergeCell ref="AA94:AB94"/>
    <mergeCell ref="AC94:AD94"/>
    <mergeCell ref="AE94:AF94"/>
    <mergeCell ref="AG94:AH94"/>
    <mergeCell ref="B99:E99"/>
    <mergeCell ref="AI104:AM105"/>
    <mergeCell ref="A106:B107"/>
    <mergeCell ref="C106:E107"/>
    <mergeCell ref="F106:H107"/>
    <mergeCell ref="I106:P107"/>
    <mergeCell ref="Q106:R107"/>
    <mergeCell ref="V106:W107"/>
    <mergeCell ref="X106:AE107"/>
    <mergeCell ref="AF106:AH107"/>
    <mergeCell ref="AI106:AM107"/>
    <mergeCell ref="AF103:AH103"/>
    <mergeCell ref="AI103:AM103"/>
    <mergeCell ref="A104:B105"/>
    <mergeCell ref="C104:E105"/>
    <mergeCell ref="F104:H105"/>
    <mergeCell ref="I104:P105"/>
    <mergeCell ref="Q104:R105"/>
    <mergeCell ref="V104:W105"/>
    <mergeCell ref="X104:AE105"/>
    <mergeCell ref="AF104:AH105"/>
    <mergeCell ref="A103:B103"/>
    <mergeCell ref="C103:E103"/>
    <mergeCell ref="F103:H103"/>
    <mergeCell ref="I103:P103"/>
    <mergeCell ref="Q103:W103"/>
    <mergeCell ref="X103:AE103"/>
    <mergeCell ref="AF110:AH111"/>
    <mergeCell ref="AI110:AM111"/>
    <mergeCell ref="A112:B113"/>
    <mergeCell ref="C112:E113"/>
    <mergeCell ref="F112:H113"/>
    <mergeCell ref="I112:P113"/>
    <mergeCell ref="Q112:R113"/>
    <mergeCell ref="V112:W113"/>
    <mergeCell ref="X112:AE113"/>
    <mergeCell ref="AF112:AH113"/>
    <mergeCell ref="X108:AE109"/>
    <mergeCell ref="AF108:AH109"/>
    <mergeCell ref="AI108:AM109"/>
    <mergeCell ref="A110:B111"/>
    <mergeCell ref="C110:E111"/>
    <mergeCell ref="F110:H111"/>
    <mergeCell ref="I110:P111"/>
    <mergeCell ref="Q110:R111"/>
    <mergeCell ref="V110:W111"/>
    <mergeCell ref="X110:AE111"/>
    <mergeCell ref="A108:B109"/>
    <mergeCell ref="C108:E109"/>
    <mergeCell ref="F108:H109"/>
    <mergeCell ref="I108:P109"/>
    <mergeCell ref="Q108:R109"/>
    <mergeCell ref="V108:W109"/>
    <mergeCell ref="AF116:AH117"/>
    <mergeCell ref="AI116:AM117"/>
    <mergeCell ref="C119:K119"/>
    <mergeCell ref="L119:P119"/>
    <mergeCell ref="Q119:U119"/>
    <mergeCell ref="V119:Z119"/>
    <mergeCell ref="AA119:AB119"/>
    <mergeCell ref="AC119:AD119"/>
    <mergeCell ref="AE119:AF119"/>
    <mergeCell ref="C116:E117"/>
    <mergeCell ref="F116:H117"/>
    <mergeCell ref="Q116:R117"/>
    <mergeCell ref="V116:W117"/>
    <mergeCell ref="Q120:R120"/>
    <mergeCell ref="V120:W120"/>
    <mergeCell ref="AI112:AM113"/>
    <mergeCell ref="A114:B115"/>
    <mergeCell ref="C114:E115"/>
    <mergeCell ref="F114:H115"/>
    <mergeCell ref="I114:P115"/>
    <mergeCell ref="Q114:R115"/>
    <mergeCell ref="V114:W115"/>
    <mergeCell ref="X114:AE115"/>
    <mergeCell ref="AF114:AH115"/>
    <mergeCell ref="AI114:AM115"/>
    <mergeCell ref="C122:D122"/>
    <mergeCell ref="E122:K122"/>
    <mergeCell ref="AA122:AB122"/>
    <mergeCell ref="AC122:AD122"/>
    <mergeCell ref="AE122:AF122"/>
    <mergeCell ref="AG122:AH122"/>
    <mergeCell ref="AA121:AB121"/>
    <mergeCell ref="AC121:AD121"/>
    <mergeCell ref="AE121:AF121"/>
    <mergeCell ref="AG121:AH121"/>
    <mergeCell ref="AG119:AH119"/>
    <mergeCell ref="C120:D120"/>
    <mergeCell ref="E120:K120"/>
    <mergeCell ref="AA120:AB120"/>
    <mergeCell ref="AC120:AD120"/>
    <mergeCell ref="AE120:AF120"/>
    <mergeCell ref="AG120:AH120"/>
    <mergeCell ref="AK132:AL132"/>
    <mergeCell ref="B131:E131"/>
    <mergeCell ref="C127:D127"/>
    <mergeCell ref="E127:K127"/>
    <mergeCell ref="AA127:AB127"/>
    <mergeCell ref="AC127:AD127"/>
    <mergeCell ref="AE127:AF127"/>
    <mergeCell ref="AG127:AH127"/>
    <mergeCell ref="C126:D126"/>
    <mergeCell ref="E126:K126"/>
    <mergeCell ref="AA126:AB126"/>
    <mergeCell ref="AC126:AD126"/>
    <mergeCell ref="AE126:AF126"/>
    <mergeCell ref="AG126:AH126"/>
    <mergeCell ref="F131:G131"/>
    <mergeCell ref="AE124:AF124"/>
    <mergeCell ref="AG124:AH124"/>
    <mergeCell ref="C125:D125"/>
    <mergeCell ref="E125:K125"/>
    <mergeCell ref="AA125:AB125"/>
    <mergeCell ref="AC125:AD125"/>
    <mergeCell ref="AE125:AF125"/>
    <mergeCell ref="AG125:AH125"/>
    <mergeCell ref="C124:K124"/>
    <mergeCell ref="L124:P124"/>
    <mergeCell ref="Q124:U124"/>
    <mergeCell ref="V124:Z124"/>
    <mergeCell ref="AA124:AB124"/>
    <mergeCell ref="AC124:AD124"/>
    <mergeCell ref="A140:B141"/>
    <mergeCell ref="C140:E141"/>
    <mergeCell ref="F140:H141"/>
    <mergeCell ref="I140:P141"/>
    <mergeCell ref="Q140:R141"/>
    <mergeCell ref="V140:W141"/>
    <mergeCell ref="AI136:AM137"/>
    <mergeCell ref="A138:B139"/>
    <mergeCell ref="C138:E139"/>
    <mergeCell ref="F138:H139"/>
    <mergeCell ref="I138:P139"/>
    <mergeCell ref="Q138:R139"/>
    <mergeCell ref="V138:W139"/>
    <mergeCell ref="X138:AE139"/>
    <mergeCell ref="AF138:AH139"/>
    <mergeCell ref="AI138:AM139"/>
    <mergeCell ref="AF135:AH135"/>
    <mergeCell ref="AI135:AM135"/>
    <mergeCell ref="A136:B137"/>
    <mergeCell ref="C136:E137"/>
    <mergeCell ref="F136:H137"/>
    <mergeCell ref="I136:P137"/>
    <mergeCell ref="Q136:R137"/>
    <mergeCell ref="V136:W137"/>
    <mergeCell ref="X136:AE137"/>
    <mergeCell ref="AF136:AH137"/>
    <mergeCell ref="A135:B135"/>
    <mergeCell ref="C135:E135"/>
    <mergeCell ref="F135:H135"/>
    <mergeCell ref="I135:P135"/>
    <mergeCell ref="Q135:W135"/>
    <mergeCell ref="X135:AE135"/>
    <mergeCell ref="A146:B147"/>
    <mergeCell ref="C146:E147"/>
    <mergeCell ref="F146:H147"/>
    <mergeCell ref="I146:P147"/>
    <mergeCell ref="Q146:R147"/>
    <mergeCell ref="V146:W147"/>
    <mergeCell ref="X146:AE147"/>
    <mergeCell ref="AF146:AH147"/>
    <mergeCell ref="AI146:AM147"/>
    <mergeCell ref="AF142:AH143"/>
    <mergeCell ref="AI142:AM143"/>
    <mergeCell ref="A144:B145"/>
    <mergeCell ref="C144:E145"/>
    <mergeCell ref="F144:H145"/>
    <mergeCell ref="I144:P145"/>
    <mergeCell ref="Q144:R145"/>
    <mergeCell ref="V144:W145"/>
    <mergeCell ref="X144:AE145"/>
    <mergeCell ref="AF144:AH145"/>
    <mergeCell ref="A142:B143"/>
    <mergeCell ref="C142:E143"/>
    <mergeCell ref="F142:H143"/>
    <mergeCell ref="I142:P143"/>
    <mergeCell ref="Q142:R143"/>
    <mergeCell ref="V142:W143"/>
    <mergeCell ref="X142:AE143"/>
    <mergeCell ref="AI144:AM145"/>
    <mergeCell ref="C152:D152"/>
    <mergeCell ref="E152:K152"/>
    <mergeCell ref="AA152:AB152"/>
    <mergeCell ref="AC152:AD152"/>
    <mergeCell ref="AE152:AF152"/>
    <mergeCell ref="AG152:AH152"/>
    <mergeCell ref="AF148:AH149"/>
    <mergeCell ref="AI148:AM149"/>
    <mergeCell ref="C151:K151"/>
    <mergeCell ref="L151:P151"/>
    <mergeCell ref="Q151:U151"/>
    <mergeCell ref="V151:Z151"/>
    <mergeCell ref="AA151:AB151"/>
    <mergeCell ref="AC151:AD151"/>
    <mergeCell ref="AE151:AF151"/>
    <mergeCell ref="A148:B149"/>
    <mergeCell ref="C148:E149"/>
    <mergeCell ref="F148:H149"/>
    <mergeCell ref="Q148:R149"/>
    <mergeCell ref="V148:W149"/>
    <mergeCell ref="V152:W152"/>
    <mergeCell ref="AG151:AH151"/>
    <mergeCell ref="AA159:AB159"/>
    <mergeCell ref="AC159:AD159"/>
    <mergeCell ref="AE159:AF159"/>
    <mergeCell ref="AG159:AH159"/>
    <mergeCell ref="C158:D158"/>
    <mergeCell ref="E158:K158"/>
    <mergeCell ref="AA158:AB158"/>
    <mergeCell ref="AC158:AD158"/>
    <mergeCell ref="AE158:AF158"/>
    <mergeCell ref="AG158:AH158"/>
    <mergeCell ref="AE156:AF156"/>
    <mergeCell ref="AG156:AH156"/>
    <mergeCell ref="C157:D157"/>
    <mergeCell ref="E157:K157"/>
    <mergeCell ref="AA157:AB157"/>
    <mergeCell ref="AC157:AD157"/>
    <mergeCell ref="AE157:AF157"/>
    <mergeCell ref="AG157:AH157"/>
    <mergeCell ref="C156:K156"/>
    <mergeCell ref="L156:P156"/>
    <mergeCell ref="Q156:U156"/>
    <mergeCell ref="V156:Z156"/>
    <mergeCell ref="AA156:AB156"/>
    <mergeCell ref="AC156:AD156"/>
    <mergeCell ref="L158:M158"/>
    <mergeCell ref="L159:M159"/>
    <mergeCell ref="Q157:R157"/>
    <mergeCell ref="Q159:R159"/>
    <mergeCell ref="V157:W157"/>
    <mergeCell ref="V158:W158"/>
    <mergeCell ref="AF167:AH167"/>
    <mergeCell ref="AI167:AM167"/>
    <mergeCell ref="A168:B169"/>
    <mergeCell ref="C168:E169"/>
    <mergeCell ref="F168:H169"/>
    <mergeCell ref="I168:P169"/>
    <mergeCell ref="Q168:R169"/>
    <mergeCell ref="V168:W169"/>
    <mergeCell ref="X168:AE169"/>
    <mergeCell ref="AF168:AH169"/>
    <mergeCell ref="A167:B167"/>
    <mergeCell ref="C167:E167"/>
    <mergeCell ref="F167:H167"/>
    <mergeCell ref="I167:P167"/>
    <mergeCell ref="Q167:W167"/>
    <mergeCell ref="X167:AE167"/>
    <mergeCell ref="A161:AM162"/>
    <mergeCell ref="B164:E164"/>
    <mergeCell ref="F164:M164"/>
    <mergeCell ref="N164:Q164"/>
    <mergeCell ref="R164:Y164"/>
    <mergeCell ref="Z164:AC164"/>
    <mergeCell ref="AD164:AJ164"/>
    <mergeCell ref="AK164:AL164"/>
    <mergeCell ref="A166:W166"/>
    <mergeCell ref="F163:G163"/>
    <mergeCell ref="H163:Q163"/>
    <mergeCell ref="X172:AE173"/>
    <mergeCell ref="AF172:AH173"/>
    <mergeCell ref="AI172:AM173"/>
    <mergeCell ref="A174:B175"/>
    <mergeCell ref="C174:E175"/>
    <mergeCell ref="F174:H175"/>
    <mergeCell ref="I174:P175"/>
    <mergeCell ref="Q174:R175"/>
    <mergeCell ref="V174:W175"/>
    <mergeCell ref="X174:AE175"/>
    <mergeCell ref="A172:B173"/>
    <mergeCell ref="C172:E173"/>
    <mergeCell ref="F172:H173"/>
    <mergeCell ref="I172:P173"/>
    <mergeCell ref="Q172:R173"/>
    <mergeCell ref="V172:W173"/>
    <mergeCell ref="AI168:AM169"/>
    <mergeCell ref="A170:B171"/>
    <mergeCell ref="C170:E171"/>
    <mergeCell ref="F170:H171"/>
    <mergeCell ref="I170:P171"/>
    <mergeCell ref="Q170:R171"/>
    <mergeCell ref="V170:W171"/>
    <mergeCell ref="X170:AE171"/>
    <mergeCell ref="AF170:AH171"/>
    <mergeCell ref="AI170:AM171"/>
    <mergeCell ref="Q178:R179"/>
    <mergeCell ref="V178:W179"/>
    <mergeCell ref="X178:AE179"/>
    <mergeCell ref="AF178:AH179"/>
    <mergeCell ref="AI178:AM179"/>
    <mergeCell ref="AI180:AM181"/>
    <mergeCell ref="AF174:AH175"/>
    <mergeCell ref="AI174:AM175"/>
    <mergeCell ref="A176:B177"/>
    <mergeCell ref="C176:E177"/>
    <mergeCell ref="F176:H177"/>
    <mergeCell ref="I176:P177"/>
    <mergeCell ref="Q176:R177"/>
    <mergeCell ref="V176:W177"/>
    <mergeCell ref="X176:AE177"/>
    <mergeCell ref="AF176:AH177"/>
    <mergeCell ref="C180:E181"/>
    <mergeCell ref="F180:H181"/>
    <mergeCell ref="Q180:R181"/>
    <mergeCell ref="V180:W181"/>
    <mergeCell ref="AF180:AH181"/>
    <mergeCell ref="N196:Q196"/>
    <mergeCell ref="R196:Y196"/>
    <mergeCell ref="Z196:AC196"/>
    <mergeCell ref="AD196:AJ196"/>
    <mergeCell ref="AA184:AB184"/>
    <mergeCell ref="AC184:AD184"/>
    <mergeCell ref="AE184:AF184"/>
    <mergeCell ref="AG184:AH184"/>
    <mergeCell ref="C183:K183"/>
    <mergeCell ref="L183:P183"/>
    <mergeCell ref="Q183:U183"/>
    <mergeCell ref="V183:Z183"/>
    <mergeCell ref="AA183:AB183"/>
    <mergeCell ref="AC183:AD183"/>
    <mergeCell ref="AE183:AF183"/>
    <mergeCell ref="AI176:AM177"/>
    <mergeCell ref="AA190:AB190"/>
    <mergeCell ref="AC190:AD190"/>
    <mergeCell ref="AE190:AF190"/>
    <mergeCell ref="AG190:AH190"/>
    <mergeCell ref="AE188:AF188"/>
    <mergeCell ref="AG188:AH188"/>
    <mergeCell ref="C189:D189"/>
    <mergeCell ref="E189:K189"/>
    <mergeCell ref="AA189:AB189"/>
    <mergeCell ref="AC189:AD189"/>
    <mergeCell ref="AE189:AF189"/>
    <mergeCell ref="AG189:AH189"/>
    <mergeCell ref="C188:K188"/>
    <mergeCell ref="L188:P188"/>
    <mergeCell ref="Q188:U188"/>
    <mergeCell ref="C178:E179"/>
    <mergeCell ref="AK196:AL196"/>
    <mergeCell ref="V188:Z188"/>
    <mergeCell ref="AA188:AB188"/>
    <mergeCell ref="AC188:AD188"/>
    <mergeCell ref="AF218:AG218"/>
    <mergeCell ref="AH218:AI218"/>
    <mergeCell ref="AJ218:AK218"/>
    <mergeCell ref="X210:AE211"/>
    <mergeCell ref="AI210:AM211"/>
    <mergeCell ref="A206:B207"/>
    <mergeCell ref="C206:E207"/>
    <mergeCell ref="F206:H207"/>
    <mergeCell ref="I206:P207"/>
    <mergeCell ref="Q206:R207"/>
    <mergeCell ref="V206:W207"/>
    <mergeCell ref="X206:AE207"/>
    <mergeCell ref="AF206:AH207"/>
    <mergeCell ref="AI206:AM207"/>
    <mergeCell ref="A208:B209"/>
    <mergeCell ref="C208:E209"/>
    <mergeCell ref="F208:H209"/>
    <mergeCell ref="I208:P209"/>
    <mergeCell ref="Q208:R209"/>
    <mergeCell ref="V208:W209"/>
    <mergeCell ref="X208:AE209"/>
    <mergeCell ref="AF208:AH209"/>
    <mergeCell ref="AI208:AM209"/>
    <mergeCell ref="C191:D191"/>
    <mergeCell ref="E191:K191"/>
    <mergeCell ref="AA191:AB191"/>
    <mergeCell ref="AC191:AD191"/>
    <mergeCell ref="AE191:AF191"/>
    <mergeCell ref="A233:B234"/>
    <mergeCell ref="C233:E234"/>
    <mergeCell ref="F233:H234"/>
    <mergeCell ref="I233:P234"/>
    <mergeCell ref="Q233:R234"/>
    <mergeCell ref="V233:W234"/>
    <mergeCell ref="X233:AE234"/>
    <mergeCell ref="A231:B232"/>
    <mergeCell ref="C231:E232"/>
    <mergeCell ref="F231:H232"/>
    <mergeCell ref="I231:P232"/>
    <mergeCell ref="Q231:R232"/>
    <mergeCell ref="V231:W232"/>
    <mergeCell ref="AK227:AL227"/>
    <mergeCell ref="A230:B230"/>
    <mergeCell ref="C230:E230"/>
    <mergeCell ref="F230:H230"/>
    <mergeCell ref="I230:P230"/>
    <mergeCell ref="Q230:W230"/>
    <mergeCell ref="X230:AE230"/>
    <mergeCell ref="AF230:AH230"/>
    <mergeCell ref="AI230:AM230"/>
    <mergeCell ref="B227:E227"/>
    <mergeCell ref="F227:M227"/>
    <mergeCell ref="N227:Q227"/>
    <mergeCell ref="R227:Y227"/>
    <mergeCell ref="Z227:AC227"/>
    <mergeCell ref="AF231:AH232"/>
    <mergeCell ref="AI231:AM232"/>
    <mergeCell ref="A239:B240"/>
    <mergeCell ref="C239:E240"/>
    <mergeCell ref="F239:H240"/>
    <mergeCell ref="I239:P240"/>
    <mergeCell ref="Q239:R240"/>
    <mergeCell ref="V239:W240"/>
    <mergeCell ref="AI235:AM236"/>
    <mergeCell ref="A237:B238"/>
    <mergeCell ref="C237:E238"/>
    <mergeCell ref="F237:H238"/>
    <mergeCell ref="I237:P238"/>
    <mergeCell ref="Q237:R238"/>
    <mergeCell ref="V237:W238"/>
    <mergeCell ref="X237:AE238"/>
    <mergeCell ref="AF237:AH238"/>
    <mergeCell ref="AI237:AM238"/>
    <mergeCell ref="A235:B236"/>
    <mergeCell ref="C235:E236"/>
    <mergeCell ref="F235:H236"/>
    <mergeCell ref="I235:P236"/>
    <mergeCell ref="Q235:R236"/>
    <mergeCell ref="V235:W236"/>
    <mergeCell ref="X235:AE236"/>
    <mergeCell ref="AF235:AH236"/>
    <mergeCell ref="AJ251:AK251"/>
    <mergeCell ref="AL251:AM251"/>
    <mergeCell ref="AJ249:AK249"/>
    <mergeCell ref="AL249:AM249"/>
    <mergeCell ref="C250:D250"/>
    <mergeCell ref="E250:K250"/>
    <mergeCell ref="Q250:R250"/>
    <mergeCell ref="V250:W250"/>
    <mergeCell ref="AA250:AB250"/>
    <mergeCell ref="AF250:AG250"/>
    <mergeCell ref="AH250:AI250"/>
    <mergeCell ref="AJ250:AK250"/>
    <mergeCell ref="C249:K249"/>
    <mergeCell ref="L249:P249"/>
    <mergeCell ref="Q249:U249"/>
    <mergeCell ref="V249:Z249"/>
    <mergeCell ref="AA249:AE249"/>
    <mergeCell ref="AF249:AG249"/>
    <mergeCell ref="AH249:AI249"/>
    <mergeCell ref="L251:M251"/>
    <mergeCell ref="V251:W251"/>
    <mergeCell ref="AA251:AB251"/>
    <mergeCell ref="AF251:AG251"/>
    <mergeCell ref="AH251:AI251"/>
    <mergeCell ref="AG191:AH191"/>
    <mergeCell ref="C190:D190"/>
    <mergeCell ref="AJ253:AK253"/>
    <mergeCell ref="AL253:AM253"/>
    <mergeCell ref="AD227:AJ227"/>
    <mergeCell ref="AH252:AI252"/>
    <mergeCell ref="AJ252:AK252"/>
    <mergeCell ref="AL252:AM252"/>
    <mergeCell ref="C253:D253"/>
    <mergeCell ref="E253:K253"/>
    <mergeCell ref="L253:M253"/>
    <mergeCell ref="Q253:R253"/>
    <mergeCell ref="V253:W253"/>
    <mergeCell ref="AF253:AG253"/>
    <mergeCell ref="AH253:AI253"/>
    <mergeCell ref="C252:D252"/>
    <mergeCell ref="E252:K252"/>
    <mergeCell ref="L252:M252"/>
    <mergeCell ref="Q252:R252"/>
    <mergeCell ref="AA252:AB252"/>
    <mergeCell ref="AF252:AG252"/>
    <mergeCell ref="AL250:AM250"/>
    <mergeCell ref="C251:D251"/>
    <mergeCell ref="E251:K251"/>
    <mergeCell ref="AF241:AH242"/>
    <mergeCell ref="AI241:AM242"/>
    <mergeCell ref="X239:AE240"/>
    <mergeCell ref="AF239:AH240"/>
    <mergeCell ref="AI239:AM240"/>
    <mergeCell ref="AF233:AH234"/>
    <mergeCell ref="AI233:AM234"/>
    <mergeCell ref="X231:AE232"/>
    <mergeCell ref="C213:K213"/>
    <mergeCell ref="C215:D215"/>
    <mergeCell ref="F199:H199"/>
    <mergeCell ref="I199:P199"/>
    <mergeCell ref="Q199:W199"/>
    <mergeCell ref="X199:AE199"/>
    <mergeCell ref="AF199:AH199"/>
    <mergeCell ref="AI199:AM199"/>
    <mergeCell ref="A193:AM194"/>
    <mergeCell ref="A6:P6"/>
    <mergeCell ref="C186:D186"/>
    <mergeCell ref="E186:K186"/>
    <mergeCell ref="AA186:AB186"/>
    <mergeCell ref="AC186:AD186"/>
    <mergeCell ref="AE186:AF186"/>
    <mergeCell ref="AG186:AH186"/>
    <mergeCell ref="C185:D185"/>
    <mergeCell ref="E185:K185"/>
    <mergeCell ref="AA185:AB185"/>
    <mergeCell ref="AC185:AD185"/>
    <mergeCell ref="AE185:AF185"/>
    <mergeCell ref="AG185:AH185"/>
    <mergeCell ref="AG183:AH183"/>
    <mergeCell ref="C184:D184"/>
    <mergeCell ref="E184:K184"/>
    <mergeCell ref="A38:P38"/>
    <mergeCell ref="A70:P70"/>
    <mergeCell ref="A102:P102"/>
    <mergeCell ref="A134:P134"/>
    <mergeCell ref="B35:E35"/>
    <mergeCell ref="B195:E195"/>
    <mergeCell ref="A180:B181"/>
    <mergeCell ref="F202:H203"/>
    <mergeCell ref="I202:P203"/>
    <mergeCell ref="Q202:R203"/>
    <mergeCell ref="V202:W203"/>
    <mergeCell ref="X202:AE203"/>
    <mergeCell ref="AF202:AH203"/>
    <mergeCell ref="AI202:AM203"/>
    <mergeCell ref="A204:B205"/>
    <mergeCell ref="C204:E205"/>
    <mergeCell ref="F204:H205"/>
    <mergeCell ref="I204:P205"/>
    <mergeCell ref="Q204:R205"/>
    <mergeCell ref="V204:W205"/>
    <mergeCell ref="X204:AE205"/>
    <mergeCell ref="AF204:AH205"/>
    <mergeCell ref="AI204:AM205"/>
    <mergeCell ref="A200:B201"/>
    <mergeCell ref="C200:E201"/>
    <mergeCell ref="F200:H201"/>
    <mergeCell ref="I200:P201"/>
    <mergeCell ref="Q200:R201"/>
    <mergeCell ref="V200:W201"/>
    <mergeCell ref="B226:E226"/>
    <mergeCell ref="A229:P229"/>
    <mergeCell ref="A198:W198"/>
    <mergeCell ref="L213:P213"/>
    <mergeCell ref="Q213:U213"/>
    <mergeCell ref="V213:Z213"/>
    <mergeCell ref="AA213:AB213"/>
    <mergeCell ref="AC213:AD213"/>
    <mergeCell ref="AE213:AF213"/>
    <mergeCell ref="AG213:AH213"/>
    <mergeCell ref="C214:D214"/>
    <mergeCell ref="E214:K214"/>
    <mergeCell ref="Q214:R214"/>
    <mergeCell ref="V214:W214"/>
    <mergeCell ref="AA214:AB214"/>
    <mergeCell ref="AC214:AD214"/>
    <mergeCell ref="AE214:AF214"/>
    <mergeCell ref="AG214:AH214"/>
    <mergeCell ref="A210:B211"/>
    <mergeCell ref="Q222:R222"/>
    <mergeCell ref="V222:W222"/>
    <mergeCell ref="AF222:AG222"/>
    <mergeCell ref="AH222:AI222"/>
    <mergeCell ref="AA219:AB219"/>
    <mergeCell ref="AC215:AD215"/>
    <mergeCell ref="AE215:AF215"/>
    <mergeCell ref="AG215:AH215"/>
    <mergeCell ref="X200:AE201"/>
    <mergeCell ref="AF200:AH201"/>
    <mergeCell ref="AI200:AM201"/>
    <mergeCell ref="A202:B203"/>
    <mergeCell ref="C202:E203"/>
    <mergeCell ref="C218:K218"/>
    <mergeCell ref="L218:P218"/>
    <mergeCell ref="Q218:U218"/>
    <mergeCell ref="V218:Z218"/>
    <mergeCell ref="AA218:AE218"/>
    <mergeCell ref="C220:D220"/>
    <mergeCell ref="E220:K220"/>
    <mergeCell ref="C219:D219"/>
    <mergeCell ref="E219:K219"/>
    <mergeCell ref="C216:D216"/>
    <mergeCell ref="E216:K216"/>
    <mergeCell ref="L216:M216"/>
    <mergeCell ref="Q216:R216"/>
    <mergeCell ref="AA216:AB216"/>
    <mergeCell ref="AC216:AD216"/>
    <mergeCell ref="AE216:AF216"/>
    <mergeCell ref="AG216:AH216"/>
    <mergeCell ref="AC245:AD245"/>
    <mergeCell ref="AE245:AF245"/>
    <mergeCell ref="AG245:AH245"/>
    <mergeCell ref="C221:D221"/>
    <mergeCell ref="E221:K221"/>
    <mergeCell ref="L221:M221"/>
    <mergeCell ref="Q221:R221"/>
    <mergeCell ref="AA221:AB221"/>
    <mergeCell ref="AF221:AG221"/>
    <mergeCell ref="AH221:AI221"/>
    <mergeCell ref="L222:M222"/>
    <mergeCell ref="I241:P242"/>
    <mergeCell ref="Q241:R242"/>
    <mergeCell ref="V241:W242"/>
    <mergeCell ref="X241:AE242"/>
    <mergeCell ref="AJ222:AK222"/>
    <mergeCell ref="C210:E211"/>
    <mergeCell ref="F210:H211"/>
    <mergeCell ref="Q210:R211"/>
    <mergeCell ref="V210:W211"/>
    <mergeCell ref="AF210:AH211"/>
    <mergeCell ref="Q219:R219"/>
    <mergeCell ref="V219:W219"/>
    <mergeCell ref="AF219:AG219"/>
    <mergeCell ref="AH219:AI219"/>
    <mergeCell ref="AJ219:AK219"/>
    <mergeCell ref="L220:M220"/>
    <mergeCell ref="V220:W220"/>
    <mergeCell ref="AF220:AG220"/>
    <mergeCell ref="AH220:AI220"/>
    <mergeCell ref="AJ220:AK220"/>
    <mergeCell ref="E215:K215"/>
    <mergeCell ref="A241:B242"/>
    <mergeCell ref="C241:E242"/>
    <mergeCell ref="F241:H242"/>
    <mergeCell ref="C247:D247"/>
    <mergeCell ref="E247:K247"/>
    <mergeCell ref="L247:M247"/>
    <mergeCell ref="Q247:R247"/>
    <mergeCell ref="AA247:AB247"/>
    <mergeCell ref="AC247:AD247"/>
    <mergeCell ref="AE247:AF247"/>
    <mergeCell ref="AG247:AH247"/>
    <mergeCell ref="AJ221:AK221"/>
    <mergeCell ref="AL221:AM221"/>
    <mergeCell ref="AC246:AD246"/>
    <mergeCell ref="AE246:AF246"/>
    <mergeCell ref="AG246:AH246"/>
    <mergeCell ref="C244:K244"/>
    <mergeCell ref="L244:P244"/>
    <mergeCell ref="Q244:U244"/>
    <mergeCell ref="V244:Z244"/>
    <mergeCell ref="Q245:R245"/>
    <mergeCell ref="V246:W246"/>
    <mergeCell ref="C222:D222"/>
    <mergeCell ref="E222:K222"/>
    <mergeCell ref="AA244:AB244"/>
    <mergeCell ref="AC244:AD244"/>
    <mergeCell ref="AE244:AF244"/>
    <mergeCell ref="AG244:AH244"/>
    <mergeCell ref="C245:D245"/>
    <mergeCell ref="E245:K245"/>
    <mergeCell ref="V245:W245"/>
    <mergeCell ref="AA245:AB245"/>
    <mergeCell ref="A56:B56"/>
    <mergeCell ref="A57:B57"/>
    <mergeCell ref="A58:B58"/>
    <mergeCell ref="A61:B61"/>
    <mergeCell ref="A62:B62"/>
    <mergeCell ref="A63:B63"/>
    <mergeCell ref="A88:B88"/>
    <mergeCell ref="A89:B89"/>
    <mergeCell ref="A93:B93"/>
    <mergeCell ref="A94:B94"/>
    <mergeCell ref="A90:B90"/>
    <mergeCell ref="A95:B95"/>
    <mergeCell ref="A120:B120"/>
    <mergeCell ref="A121:B121"/>
    <mergeCell ref="A122:B122"/>
    <mergeCell ref="Q24:R24"/>
    <mergeCell ref="L25:M25"/>
    <mergeCell ref="L26:M26"/>
    <mergeCell ref="Q26:R26"/>
    <mergeCell ref="Q29:R29"/>
    <mergeCell ref="Q31:R31"/>
    <mergeCell ref="L30:M30"/>
    <mergeCell ref="L31:M31"/>
    <mergeCell ref="A24:B24"/>
    <mergeCell ref="A25:B25"/>
    <mergeCell ref="A26:B26"/>
    <mergeCell ref="A29:B29"/>
    <mergeCell ref="A30:B30"/>
    <mergeCell ref="A31:B31"/>
    <mergeCell ref="C121:D121"/>
    <mergeCell ref="E121:K121"/>
    <mergeCell ref="A116:B117"/>
    <mergeCell ref="A125:B125"/>
    <mergeCell ref="A126:B126"/>
    <mergeCell ref="A127:B127"/>
    <mergeCell ref="A152:B152"/>
    <mergeCell ref="A153:B153"/>
    <mergeCell ref="A154:B154"/>
    <mergeCell ref="A157:B157"/>
    <mergeCell ref="A158:B158"/>
    <mergeCell ref="A159:B159"/>
    <mergeCell ref="A184:B184"/>
    <mergeCell ref="A185:B185"/>
    <mergeCell ref="A186:B186"/>
    <mergeCell ref="A189:B189"/>
    <mergeCell ref="A190:B190"/>
    <mergeCell ref="A191:B191"/>
    <mergeCell ref="A214:B214"/>
    <mergeCell ref="A215:B215"/>
    <mergeCell ref="B163:E163"/>
    <mergeCell ref="A199:B199"/>
    <mergeCell ref="C199:E199"/>
    <mergeCell ref="E190:K190"/>
    <mergeCell ref="B196:E196"/>
    <mergeCell ref="F196:M196"/>
    <mergeCell ref="A178:B179"/>
    <mergeCell ref="F178:H179"/>
    <mergeCell ref="I178:P179"/>
    <mergeCell ref="C159:D159"/>
    <mergeCell ref="E159:K159"/>
    <mergeCell ref="C154:D154"/>
    <mergeCell ref="E154:K154"/>
    <mergeCell ref="C153:D153"/>
    <mergeCell ref="E153:K153"/>
    <mergeCell ref="A216:B216"/>
    <mergeCell ref="A219:B219"/>
    <mergeCell ref="A220:B220"/>
    <mergeCell ref="A221:B221"/>
    <mergeCell ref="A222:B222"/>
    <mergeCell ref="A245:B245"/>
    <mergeCell ref="A246:B246"/>
    <mergeCell ref="A247:B247"/>
    <mergeCell ref="A250:B250"/>
    <mergeCell ref="A251:B251"/>
    <mergeCell ref="A252:B252"/>
    <mergeCell ref="A253:B253"/>
    <mergeCell ref="L185:M185"/>
    <mergeCell ref="L186:M186"/>
    <mergeCell ref="Q184:R184"/>
    <mergeCell ref="Q186:R186"/>
    <mergeCell ref="V184:W184"/>
    <mergeCell ref="V185:W185"/>
    <mergeCell ref="V189:W189"/>
    <mergeCell ref="V190:W190"/>
    <mergeCell ref="Q189:R189"/>
    <mergeCell ref="Q191:R191"/>
    <mergeCell ref="L190:M190"/>
    <mergeCell ref="L191:M191"/>
    <mergeCell ref="V195:AC195"/>
    <mergeCell ref="F195:M195"/>
    <mergeCell ref="N195:U195"/>
    <mergeCell ref="AA220:AB220"/>
    <mergeCell ref="C246:D246"/>
    <mergeCell ref="E246:K246"/>
    <mergeCell ref="L246:M246"/>
    <mergeCell ref="AA246:AB246"/>
    <mergeCell ref="AC154:AD154"/>
    <mergeCell ref="AE154:AF154"/>
    <mergeCell ref="AG154:AH154"/>
    <mergeCell ref="AA153:AB153"/>
    <mergeCell ref="AC153:AD153"/>
    <mergeCell ref="AE153:AF153"/>
    <mergeCell ref="AG153:AH153"/>
    <mergeCell ref="V153:W153"/>
    <mergeCell ref="Q152:R152"/>
    <mergeCell ref="Q154:R154"/>
    <mergeCell ref="L153:M153"/>
    <mergeCell ref="L154:M154"/>
    <mergeCell ref="L122:M122"/>
    <mergeCell ref="L121:M121"/>
    <mergeCell ref="L126:M126"/>
    <mergeCell ref="L127:M127"/>
    <mergeCell ref="Q122:R122"/>
    <mergeCell ref="Q125:R125"/>
    <mergeCell ref="Q127:R127"/>
    <mergeCell ref="V121:W121"/>
    <mergeCell ref="V125:W125"/>
    <mergeCell ref="V126:W126"/>
    <mergeCell ref="H131:Q131"/>
    <mergeCell ref="N132:Q132"/>
    <mergeCell ref="AF140:AH141"/>
    <mergeCell ref="R132:Y132"/>
    <mergeCell ref="Z132:AC132"/>
    <mergeCell ref="AD132:AJ132"/>
    <mergeCell ref="AI140:AM141"/>
    <mergeCell ref="F132:M132"/>
    <mergeCell ref="S150:U150"/>
    <mergeCell ref="Q150:R150"/>
    <mergeCell ref="V150:W150"/>
    <mergeCell ref="X180:Z181"/>
    <mergeCell ref="AA180:AE181"/>
    <mergeCell ref="I180:K181"/>
    <mergeCell ref="L180:P181"/>
    <mergeCell ref="S182:U182"/>
    <mergeCell ref="Q182:R182"/>
    <mergeCell ref="V182:W182"/>
    <mergeCell ref="AD195:AL195"/>
    <mergeCell ref="F226:M226"/>
    <mergeCell ref="N226:U226"/>
    <mergeCell ref="V226:AC226"/>
    <mergeCell ref="AD226:AL226"/>
    <mergeCell ref="AA148:AE149"/>
    <mergeCell ref="I148:K149"/>
    <mergeCell ref="L148:P149"/>
    <mergeCell ref="AK151:AL151"/>
    <mergeCell ref="AK155:AL155"/>
    <mergeCell ref="I210:P211"/>
    <mergeCell ref="A224:AM225"/>
    <mergeCell ref="AL222:AM222"/>
    <mergeCell ref="AL218:AM218"/>
    <mergeCell ref="AL219:AM219"/>
    <mergeCell ref="AL220:AM220"/>
    <mergeCell ref="L215:M215"/>
    <mergeCell ref="V215:W215"/>
    <mergeCell ref="AA215:AB215"/>
    <mergeCell ref="AA154:AB154"/>
    <mergeCell ref="I20:K21"/>
    <mergeCell ref="L20:P21"/>
    <mergeCell ref="X20:Z21"/>
    <mergeCell ref="AA20:AE21"/>
    <mergeCell ref="I52:K53"/>
    <mergeCell ref="L52:P53"/>
    <mergeCell ref="X52:Z53"/>
    <mergeCell ref="AA52:AE53"/>
    <mergeCell ref="I84:K85"/>
    <mergeCell ref="L84:P85"/>
    <mergeCell ref="X84:Z85"/>
    <mergeCell ref="AA84:AE85"/>
    <mergeCell ref="I116:K117"/>
    <mergeCell ref="L116:P117"/>
    <mergeCell ref="X116:Z117"/>
    <mergeCell ref="AA116:AE117"/>
    <mergeCell ref="X148:Z149"/>
    <mergeCell ref="X140:AE141"/>
    <mergeCell ref="V24:W24"/>
    <mergeCell ref="V25:W25"/>
    <mergeCell ref="V29:W29"/>
    <mergeCell ref="V30:W30"/>
    <mergeCell ref="A129:AM130"/>
    <mergeCell ref="B132:E132"/>
    <mergeCell ref="V94:W94"/>
    <mergeCell ref="V88:W88"/>
    <mergeCell ref="V89:W89"/>
    <mergeCell ref="Q88:R88"/>
    <mergeCell ref="Q90:R90"/>
    <mergeCell ref="L89:M89"/>
    <mergeCell ref="L90:M90"/>
    <mergeCell ref="L57:M57"/>
  </mergeCells>
  <phoneticPr fontId="2"/>
  <conditionalFormatting sqref="AK4:AL4">
    <cfRule type="expression" dxfId="15" priority="17">
      <formula>WEEKDAY(AK4)=7</formula>
    </cfRule>
    <cfRule type="expression" dxfId="14" priority="18">
      <formula>WEEKDAY(AK4)=1</formula>
    </cfRule>
  </conditionalFormatting>
  <conditionalFormatting sqref="AK36:AL36">
    <cfRule type="expression" dxfId="13" priority="15">
      <formula>WEEKDAY(AK36)=7</formula>
    </cfRule>
    <cfRule type="expression" dxfId="12" priority="16">
      <formula>WEEKDAY(AK36)=1</formula>
    </cfRule>
  </conditionalFormatting>
  <conditionalFormatting sqref="AK68:AL68">
    <cfRule type="expression" dxfId="11" priority="11">
      <formula>WEEKDAY(AK68)=7</formula>
    </cfRule>
    <cfRule type="expression" dxfId="10" priority="12">
      <formula>WEEKDAY(AK68)=1</formula>
    </cfRule>
  </conditionalFormatting>
  <conditionalFormatting sqref="AK100:AL100">
    <cfRule type="expression" dxfId="9" priority="9">
      <formula>WEEKDAY(AK100)=7</formula>
    </cfRule>
    <cfRule type="expression" dxfId="8" priority="10">
      <formula>WEEKDAY(AK100)=1</formula>
    </cfRule>
  </conditionalFormatting>
  <conditionalFormatting sqref="AK132:AL132">
    <cfRule type="expression" dxfId="7" priority="7">
      <formula>WEEKDAY(AK132)=7</formula>
    </cfRule>
    <cfRule type="expression" dxfId="6" priority="8">
      <formula>WEEKDAY(AK132)=1</formula>
    </cfRule>
  </conditionalFormatting>
  <conditionalFormatting sqref="AK164:AL164">
    <cfRule type="expression" dxfId="5" priority="5">
      <formula>WEEKDAY(AK164)=7</formula>
    </cfRule>
    <cfRule type="expression" dxfId="4" priority="6">
      <formula>WEEKDAY(AK164)=1</formula>
    </cfRule>
  </conditionalFormatting>
  <conditionalFormatting sqref="AK227:AL227">
    <cfRule type="expression" dxfId="3" priority="3">
      <formula>WEEKDAY(AK227)=7</formula>
    </cfRule>
    <cfRule type="expression" dxfId="2" priority="4">
      <formula>WEEKDAY(AK227)=1</formula>
    </cfRule>
  </conditionalFormatting>
  <conditionalFormatting sqref="AK196:AL196">
    <cfRule type="expression" dxfId="1" priority="1">
      <formula>WEEKDAY(AK196)=7</formula>
    </cfRule>
    <cfRule type="expression" dxfId="0" priority="2">
      <formula>WEEKDAY(AK196)=1</formula>
    </cfRule>
  </conditionalFormatting>
  <printOptions horizontalCentered="1"/>
  <pageMargins left="0" right="0" top="0.19685039370078741" bottom="0" header="0" footer="0"/>
  <pageSetup paperSize="9" scale="90" orientation="landscape" r:id="rId1"/>
  <rowBreaks count="7" manualBreakCount="7">
    <brk id="32" max="16383" man="1"/>
    <brk id="64" max="38" man="1"/>
    <brk id="96" max="38" man="1"/>
    <brk id="128" max="38" man="1"/>
    <brk id="160" max="38" man="1"/>
    <brk id="192" max="38" man="1"/>
    <brk id="223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C272-8999-4CD6-A59A-842C6E82CFBF}">
  <sheetPr>
    <tabColor rgb="FFFFC000"/>
    <pageSetUpPr fitToPage="1"/>
  </sheetPr>
  <dimension ref="A1:BA70"/>
  <sheetViews>
    <sheetView tabSelected="1" view="pageBreakPreview" zoomScaleNormal="100" zoomScaleSheetLayoutView="100" workbookViewId="0">
      <selection activeCell="A4" sqref="A4:AF4"/>
    </sheetView>
  </sheetViews>
  <sheetFormatPr defaultColWidth="2.875" defaultRowHeight="15" customHeight="1" x14ac:dyDescent="0.4"/>
  <cols>
    <col min="1" max="3" width="2.875" style="138"/>
    <col min="4" max="4" width="2.875" style="32"/>
    <col min="5" max="37" width="2.875" style="138"/>
    <col min="38" max="38" width="2.875" style="138" customWidth="1"/>
    <col min="39" max="16384" width="2.875" style="138"/>
  </cols>
  <sheetData>
    <row r="1" spans="1:53" s="135" customFormat="1" ht="15" customHeight="1" x14ac:dyDescent="0.4">
      <c r="D1" s="28"/>
    </row>
    <row r="2" spans="1:53" ht="15" customHeight="1" x14ac:dyDescent="0.4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</row>
    <row r="3" spans="1:53" s="3" customFormat="1" ht="15" customHeight="1" x14ac:dyDescent="0.4">
      <c r="A3" s="2"/>
      <c r="B3" s="2"/>
      <c r="C3" s="2"/>
      <c r="D3" s="13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53" s="12" customFormat="1" ht="15" customHeight="1" x14ac:dyDescent="0.4">
      <c r="A4" s="249" t="s">
        <v>372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</row>
    <row r="5" spans="1:53" s="3" customFormat="1" ht="15" customHeight="1" x14ac:dyDescent="0.4">
      <c r="A5" s="7"/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  <c r="Z5" s="8"/>
      <c r="AA5" s="8"/>
      <c r="AB5" s="8"/>
      <c r="AC5" s="8"/>
      <c r="AD5" s="8"/>
      <c r="AE5" s="8"/>
      <c r="AF5" s="8"/>
    </row>
    <row r="6" spans="1:53" ht="15" customHeight="1" x14ac:dyDescent="0.4">
      <c r="A6" s="139"/>
      <c r="B6" s="148"/>
      <c r="D6" s="148"/>
      <c r="E6" s="148"/>
      <c r="F6" s="192" t="s">
        <v>368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48"/>
      <c r="AF6" s="139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5" customHeight="1" x14ac:dyDescent="0.4">
      <c r="A7" s="139"/>
      <c r="C7" s="158"/>
      <c r="D7" s="158"/>
      <c r="E7" s="158"/>
      <c r="F7" s="192" t="s">
        <v>62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58"/>
      <c r="AF7" s="139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s="174" customFormat="1" ht="15" customHeight="1" x14ac:dyDescent="0.4">
      <c r="A8" s="175"/>
      <c r="C8" s="158"/>
      <c r="D8" s="158"/>
      <c r="E8" s="158"/>
      <c r="F8" s="192" t="s">
        <v>374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58"/>
      <c r="AF8" s="175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s="3" customFormat="1" ht="15" customHeight="1" x14ac:dyDescent="0.4">
      <c r="A9" s="2"/>
      <c r="B9" s="2"/>
      <c r="C9" s="2"/>
      <c r="D9" s="13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53" ht="15" customHeight="1" thickBot="1" x14ac:dyDescent="0.45">
      <c r="A10" s="139"/>
      <c r="B10" s="139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39"/>
      <c r="O10" s="139"/>
      <c r="P10" s="139"/>
      <c r="Q10" s="139"/>
      <c r="R10" s="141"/>
      <c r="S10" s="160"/>
      <c r="T10" s="177"/>
      <c r="U10" s="230">
        <v>1</v>
      </c>
      <c r="V10" s="231" t="s">
        <v>63</v>
      </c>
      <c r="W10" s="232"/>
      <c r="X10" s="220" t="str">
        <f>'7月4日対戦表'!H3</f>
        <v>ともぞうSC</v>
      </c>
      <c r="Y10" s="221"/>
      <c r="Z10" s="221"/>
      <c r="AA10" s="221"/>
      <c r="AB10" s="221"/>
      <c r="AC10" s="221"/>
      <c r="AD10" s="222"/>
      <c r="AE10" s="142"/>
      <c r="AF10" s="142"/>
    </row>
    <row r="11" spans="1:53" ht="15" customHeight="1" thickTop="1" x14ac:dyDescent="0.4">
      <c r="A11" s="139"/>
      <c r="B11" s="139"/>
      <c r="C11" s="478" t="s">
        <v>64</v>
      </c>
      <c r="D11" s="479"/>
      <c r="E11" s="479"/>
      <c r="F11" s="479"/>
      <c r="G11" s="479"/>
      <c r="H11" s="479"/>
      <c r="I11" s="479"/>
      <c r="J11" s="480"/>
      <c r="K11" s="145"/>
      <c r="L11" s="145"/>
      <c r="M11" s="145"/>
      <c r="N11" s="139"/>
      <c r="O11" s="139"/>
      <c r="P11" s="139"/>
      <c r="Q11" s="139"/>
      <c r="R11" s="159"/>
      <c r="S11" s="123"/>
      <c r="T11" s="178"/>
      <c r="U11" s="230"/>
      <c r="V11" s="233"/>
      <c r="W11" s="234"/>
      <c r="X11" s="223"/>
      <c r="Y11" s="224"/>
      <c r="Z11" s="224"/>
      <c r="AA11" s="224"/>
      <c r="AB11" s="224"/>
      <c r="AC11" s="224"/>
      <c r="AD11" s="225"/>
      <c r="AE11" s="142"/>
      <c r="AF11" s="142"/>
    </row>
    <row r="12" spans="1:53" ht="11.25" customHeight="1" thickBot="1" x14ac:dyDescent="0.45">
      <c r="A12" s="139"/>
      <c r="B12" s="139"/>
      <c r="C12" s="481"/>
      <c r="D12" s="482"/>
      <c r="E12" s="482"/>
      <c r="F12" s="482"/>
      <c r="G12" s="482"/>
      <c r="H12" s="482"/>
      <c r="I12" s="482"/>
      <c r="J12" s="483"/>
      <c r="K12" s="145"/>
      <c r="L12" s="145"/>
      <c r="M12" s="472" t="s">
        <v>377</v>
      </c>
      <c r="N12" s="200"/>
      <c r="O12" s="200"/>
      <c r="P12" s="200"/>
      <c r="Q12" s="200"/>
      <c r="R12" s="473"/>
      <c r="S12" s="180"/>
      <c r="T12" s="476" t="s">
        <v>65</v>
      </c>
      <c r="U12" s="214" t="s">
        <v>66</v>
      </c>
      <c r="V12" s="214"/>
      <c r="W12" s="214"/>
      <c r="X12" s="137"/>
      <c r="Y12" s="137"/>
      <c r="Z12" s="137"/>
      <c r="AA12" s="137"/>
      <c r="AB12" s="137"/>
      <c r="AC12" s="137"/>
      <c r="AD12" s="137"/>
    </row>
    <row r="13" spans="1:53" ht="11.25" customHeight="1" thickTop="1" x14ac:dyDescent="0.4">
      <c r="A13" s="139"/>
      <c r="B13" s="139"/>
      <c r="C13" s="484"/>
      <c r="D13" s="485"/>
      <c r="E13" s="485"/>
      <c r="F13" s="485"/>
      <c r="G13" s="485"/>
      <c r="H13" s="485"/>
      <c r="I13" s="485"/>
      <c r="J13" s="486"/>
      <c r="L13" s="178"/>
      <c r="M13" s="474"/>
      <c r="N13" s="211"/>
      <c r="O13" s="211"/>
      <c r="P13" s="211"/>
      <c r="Q13" s="211"/>
      <c r="R13" s="475"/>
      <c r="S13" s="179"/>
      <c r="T13" s="229"/>
      <c r="U13" s="214"/>
      <c r="V13" s="214"/>
      <c r="W13" s="214"/>
      <c r="X13" s="137"/>
      <c r="Y13" s="137"/>
      <c r="Z13" s="137"/>
      <c r="AA13" s="137"/>
      <c r="AB13" s="137"/>
      <c r="AC13" s="137"/>
      <c r="AD13" s="137"/>
    </row>
    <row r="14" spans="1:53" ht="15" customHeight="1" x14ac:dyDescent="0.15">
      <c r="A14" s="139"/>
      <c r="B14" s="139"/>
      <c r="C14" s="139"/>
      <c r="D14" s="137"/>
      <c r="E14" s="139"/>
      <c r="F14" s="139"/>
      <c r="G14" s="139"/>
      <c r="H14" s="139"/>
      <c r="I14" s="139"/>
      <c r="J14" s="139"/>
      <c r="L14" s="181"/>
      <c r="M14" s="161"/>
      <c r="N14" s="161"/>
      <c r="O14" s="161"/>
      <c r="P14" s="162"/>
      <c r="Q14" s="163"/>
      <c r="R14" s="164"/>
      <c r="S14" s="17"/>
      <c r="T14" s="144"/>
      <c r="U14" s="230">
        <v>2</v>
      </c>
      <c r="V14" s="231" t="s">
        <v>67</v>
      </c>
      <c r="W14" s="232"/>
      <c r="X14" s="220" t="str">
        <f>'7月4日対戦表'!H67</f>
        <v>FCグランディール</v>
      </c>
      <c r="Y14" s="221"/>
      <c r="Z14" s="221"/>
      <c r="AA14" s="221"/>
      <c r="AB14" s="221"/>
      <c r="AC14" s="221"/>
      <c r="AD14" s="222"/>
      <c r="AE14" s="139"/>
      <c r="AF14" s="139"/>
    </row>
    <row r="15" spans="1:53" ht="15" customHeight="1" x14ac:dyDescent="0.4">
      <c r="A15" s="139"/>
      <c r="B15" s="139"/>
      <c r="C15" s="139"/>
      <c r="D15" s="137"/>
      <c r="E15" s="139"/>
      <c r="F15" s="139"/>
      <c r="G15" s="139"/>
      <c r="H15" s="139"/>
      <c r="I15" s="139"/>
      <c r="J15" s="139"/>
      <c r="K15" s="139"/>
      <c r="L15" s="181"/>
      <c r="M15" s="165"/>
      <c r="N15" s="165"/>
      <c r="O15" s="165"/>
      <c r="P15" s="123"/>
      <c r="Q15" s="166"/>
      <c r="R15" s="166"/>
      <c r="S15" s="160"/>
      <c r="T15" s="137"/>
      <c r="U15" s="230"/>
      <c r="V15" s="233"/>
      <c r="W15" s="234"/>
      <c r="X15" s="223"/>
      <c r="Y15" s="224"/>
      <c r="Z15" s="224"/>
      <c r="AA15" s="224"/>
      <c r="AB15" s="224"/>
      <c r="AC15" s="224"/>
      <c r="AD15" s="225"/>
      <c r="AE15" s="139"/>
      <c r="AF15" s="139"/>
    </row>
    <row r="16" spans="1:53" ht="11.25" customHeight="1" thickBot="1" x14ac:dyDescent="0.45">
      <c r="A16" s="139"/>
      <c r="F16" s="139"/>
      <c r="G16" s="139"/>
      <c r="H16" s="139"/>
      <c r="I16" s="139"/>
      <c r="J16" s="141"/>
      <c r="K16" s="182"/>
      <c r="L16" s="476" t="s">
        <v>68</v>
      </c>
      <c r="M16" s="477" t="s">
        <v>69</v>
      </c>
      <c r="N16" s="477"/>
      <c r="O16" s="477"/>
      <c r="P16" s="123"/>
      <c r="Q16" s="123"/>
      <c r="R16" s="123"/>
      <c r="T16" s="14"/>
      <c r="U16" s="14"/>
      <c r="V16" s="142"/>
      <c r="W16" s="142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41" ht="11.25" customHeight="1" thickTop="1" x14ac:dyDescent="0.4">
      <c r="A17" s="139"/>
      <c r="H17" s="139"/>
      <c r="I17" s="139"/>
      <c r="J17" s="183"/>
      <c r="K17" s="176"/>
      <c r="L17" s="229"/>
      <c r="M17" s="477"/>
      <c r="N17" s="477"/>
      <c r="O17" s="477"/>
      <c r="P17" s="123"/>
      <c r="Q17" s="123"/>
      <c r="R17" s="123"/>
      <c r="T17" s="14"/>
      <c r="U17" s="14"/>
      <c r="V17" s="142"/>
      <c r="W17" s="142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41" ht="15" customHeight="1" thickBot="1" x14ac:dyDescent="0.45">
      <c r="A18" s="139"/>
      <c r="B18" s="139"/>
      <c r="C18" s="139"/>
      <c r="D18" s="137"/>
      <c r="E18" s="139"/>
      <c r="F18" s="139"/>
      <c r="G18" s="139"/>
      <c r="H18" s="139"/>
      <c r="I18" s="139"/>
      <c r="J18" s="183"/>
      <c r="K18" s="176"/>
      <c r="L18" s="10"/>
      <c r="M18" s="123"/>
      <c r="N18" s="123"/>
      <c r="O18" s="160"/>
      <c r="P18" s="123"/>
      <c r="Q18" s="160"/>
      <c r="R18" s="159"/>
      <c r="S18" s="139"/>
      <c r="T18" s="137"/>
      <c r="U18" s="230">
        <v>3</v>
      </c>
      <c r="V18" s="231" t="s">
        <v>70</v>
      </c>
      <c r="W18" s="232"/>
      <c r="X18" s="220" t="str">
        <f>'7月4日対戦表'!H131</f>
        <v>FCアリーバ　V</v>
      </c>
      <c r="Y18" s="221"/>
      <c r="Z18" s="221"/>
      <c r="AA18" s="221"/>
      <c r="AB18" s="221"/>
      <c r="AC18" s="221"/>
      <c r="AD18" s="222"/>
      <c r="AE18" s="235"/>
      <c r="AF18" s="236"/>
    </row>
    <row r="19" spans="1:41" ht="15" customHeight="1" thickTop="1" x14ac:dyDescent="0.4">
      <c r="A19" s="139"/>
      <c r="B19" s="139"/>
      <c r="J19" s="184"/>
      <c r="K19" s="123"/>
      <c r="L19" s="10"/>
      <c r="M19" s="11"/>
      <c r="N19" s="11"/>
      <c r="O19" s="147"/>
      <c r="P19" s="11"/>
      <c r="Q19" s="147"/>
      <c r="R19" s="167"/>
      <c r="S19" s="123"/>
      <c r="T19" s="178"/>
      <c r="U19" s="230"/>
      <c r="V19" s="233"/>
      <c r="W19" s="234"/>
      <c r="X19" s="223"/>
      <c r="Y19" s="224"/>
      <c r="Z19" s="224"/>
      <c r="AA19" s="224"/>
      <c r="AB19" s="224"/>
      <c r="AC19" s="224"/>
      <c r="AD19" s="225"/>
      <c r="AE19" s="235"/>
      <c r="AF19" s="236"/>
    </row>
    <row r="20" spans="1:41" ht="11.25" customHeight="1" thickBot="1" x14ac:dyDescent="0.45">
      <c r="A20" s="139"/>
      <c r="B20" s="139"/>
      <c r="J20" s="184"/>
      <c r="K20" s="123"/>
      <c r="L20" s="144"/>
      <c r="M20" s="472" t="s">
        <v>378</v>
      </c>
      <c r="N20" s="200"/>
      <c r="O20" s="200"/>
      <c r="P20" s="200"/>
      <c r="Q20" s="200"/>
      <c r="R20" s="473"/>
      <c r="S20" s="180"/>
      <c r="T20" s="476" t="s">
        <v>71</v>
      </c>
      <c r="U20" s="214" t="s">
        <v>72</v>
      </c>
      <c r="V20" s="214"/>
      <c r="W20" s="214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41" ht="11.25" customHeight="1" thickTop="1" thickBot="1" x14ac:dyDescent="0.45">
      <c r="A21" s="139"/>
      <c r="B21" s="139"/>
      <c r="C21" s="139"/>
      <c r="D21" s="137"/>
      <c r="E21" s="139"/>
      <c r="F21" s="139"/>
      <c r="G21" s="139"/>
      <c r="H21" s="139"/>
      <c r="I21" s="139"/>
      <c r="J21" s="183"/>
      <c r="K21" s="176"/>
      <c r="L21" s="139"/>
      <c r="M21" s="474"/>
      <c r="N21" s="211"/>
      <c r="O21" s="211"/>
      <c r="P21" s="211"/>
      <c r="Q21" s="211"/>
      <c r="R21" s="475"/>
      <c r="S21" s="179"/>
      <c r="T21" s="229"/>
      <c r="U21" s="214"/>
      <c r="V21" s="214"/>
      <c r="W21" s="214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41" ht="15" customHeight="1" thickTop="1" thickBot="1" x14ac:dyDescent="0.45">
      <c r="A22" s="139"/>
      <c r="B22" s="139"/>
      <c r="C22" s="487" t="s">
        <v>377</v>
      </c>
      <c r="D22" s="488"/>
      <c r="E22" s="488"/>
      <c r="F22" s="488"/>
      <c r="G22" s="488"/>
      <c r="H22" s="488"/>
      <c r="I22" s="489"/>
      <c r="J22" s="182"/>
      <c r="K22" s="476" t="s">
        <v>373</v>
      </c>
      <c r="L22" s="476"/>
      <c r="M22" s="476"/>
      <c r="N22" s="476"/>
      <c r="R22" s="93"/>
      <c r="S22" s="17"/>
      <c r="T22" s="144"/>
      <c r="U22" s="230">
        <v>4</v>
      </c>
      <c r="V22" s="231" t="s">
        <v>74</v>
      </c>
      <c r="W22" s="232"/>
      <c r="X22" s="220" t="str">
        <f>'7月4日対戦表'!N195</f>
        <v>ともぞうSC U12</v>
      </c>
      <c r="Y22" s="221"/>
      <c r="Z22" s="221"/>
      <c r="AA22" s="221"/>
      <c r="AB22" s="221"/>
      <c r="AC22" s="221"/>
      <c r="AD22" s="222"/>
      <c r="AE22" s="235" t="s">
        <v>12</v>
      </c>
      <c r="AF22" s="236"/>
      <c r="AO22" s="123"/>
    </row>
    <row r="23" spans="1:41" ht="15" customHeight="1" thickTop="1" thickBot="1" x14ac:dyDescent="0.45">
      <c r="A23" s="139"/>
      <c r="B23" s="139"/>
      <c r="C23" s="490"/>
      <c r="D23" s="491"/>
      <c r="E23" s="491"/>
      <c r="F23" s="491"/>
      <c r="G23" s="491"/>
      <c r="H23" s="491"/>
      <c r="I23" s="492"/>
      <c r="J23" s="139"/>
      <c r="K23" s="229"/>
      <c r="L23" s="476"/>
      <c r="M23" s="476"/>
      <c r="N23" s="476"/>
      <c r="O23" s="493" t="s">
        <v>369</v>
      </c>
      <c r="P23" s="493"/>
      <c r="Q23" s="493"/>
      <c r="R23" s="493"/>
      <c r="S23" s="139"/>
      <c r="T23" s="137"/>
      <c r="U23" s="230"/>
      <c r="V23" s="233"/>
      <c r="W23" s="234"/>
      <c r="X23" s="223"/>
      <c r="Y23" s="224"/>
      <c r="Z23" s="224"/>
      <c r="AA23" s="224"/>
      <c r="AB23" s="224"/>
      <c r="AC23" s="224"/>
      <c r="AD23" s="225"/>
      <c r="AE23" s="235"/>
      <c r="AF23" s="236"/>
    </row>
    <row r="24" spans="1:41" ht="15" customHeight="1" thickTop="1" thickBot="1" x14ac:dyDescent="0.45">
      <c r="A24" s="139"/>
      <c r="B24" s="34"/>
      <c r="C24" s="35"/>
      <c r="D24" s="36"/>
      <c r="E24" s="35"/>
      <c r="F24" s="35"/>
      <c r="G24" s="35"/>
      <c r="H24" s="35"/>
      <c r="I24" s="35"/>
      <c r="J24" s="35"/>
      <c r="K24" s="37"/>
      <c r="L24" s="35"/>
      <c r="M24" s="35"/>
      <c r="N24" s="35"/>
      <c r="O24" s="494"/>
      <c r="P24" s="494"/>
      <c r="Q24" s="494"/>
      <c r="R24" s="494"/>
      <c r="S24" s="39"/>
      <c r="T24" s="35"/>
      <c r="U24" s="39"/>
      <c r="V24" s="38"/>
      <c r="W24" s="38"/>
      <c r="X24" s="39"/>
      <c r="Y24" s="39"/>
      <c r="Z24" s="39"/>
      <c r="AA24" s="39"/>
      <c r="AB24" s="39"/>
      <c r="AC24" s="39"/>
      <c r="AD24" s="39"/>
      <c r="AE24" s="34"/>
      <c r="AF24" s="139"/>
    </row>
    <row r="25" spans="1:41" ht="15" customHeight="1" x14ac:dyDescent="0.4">
      <c r="A25" s="139"/>
      <c r="B25" s="40"/>
      <c r="C25" s="40"/>
      <c r="D25" s="41"/>
      <c r="E25" s="40"/>
      <c r="F25" s="40"/>
      <c r="G25" s="40"/>
      <c r="H25" s="40"/>
      <c r="I25" s="40"/>
      <c r="J25" s="40"/>
      <c r="K25" s="42"/>
      <c r="L25" s="43"/>
      <c r="M25" s="43"/>
      <c r="N25" s="43"/>
      <c r="O25" s="495" t="s">
        <v>370</v>
      </c>
      <c r="P25" s="495"/>
      <c r="Q25" s="495"/>
      <c r="R25" s="495"/>
      <c r="S25" s="40"/>
      <c r="T25" s="40"/>
      <c r="U25" s="40"/>
      <c r="V25" s="44"/>
      <c r="W25" s="44"/>
      <c r="X25" s="41"/>
      <c r="Y25" s="41"/>
      <c r="Z25" s="41"/>
      <c r="AA25" s="41"/>
      <c r="AB25" s="41"/>
      <c r="AC25" s="41"/>
      <c r="AD25" s="41"/>
      <c r="AE25" s="40"/>
      <c r="AF25" s="139"/>
    </row>
    <row r="26" spans="1:41" ht="15" customHeight="1" x14ac:dyDescent="0.4">
      <c r="A26" s="139"/>
      <c r="B26" s="139"/>
      <c r="C26" s="139"/>
      <c r="D26" s="137"/>
      <c r="J26" s="139"/>
      <c r="K26" s="10"/>
      <c r="O26" s="496"/>
      <c r="P26" s="496"/>
      <c r="Q26" s="496"/>
      <c r="R26" s="496"/>
      <c r="S26" s="160"/>
      <c r="T26" s="137"/>
      <c r="U26" s="230">
        <v>5</v>
      </c>
      <c r="V26" s="231" t="s">
        <v>76</v>
      </c>
      <c r="W26" s="232"/>
      <c r="X26" s="220" t="str">
        <f>'7月4日対戦表'!H35</f>
        <v>ウエストフットコム　U12</v>
      </c>
      <c r="Y26" s="221"/>
      <c r="Z26" s="221"/>
      <c r="AA26" s="221"/>
      <c r="AB26" s="221"/>
      <c r="AC26" s="221"/>
      <c r="AD26" s="222"/>
    </row>
    <row r="27" spans="1:41" ht="15" customHeight="1" x14ac:dyDescent="0.4">
      <c r="K27" s="18"/>
      <c r="R27" s="93"/>
      <c r="S27" s="17"/>
      <c r="T27" s="143"/>
      <c r="U27" s="230"/>
      <c r="V27" s="233"/>
      <c r="W27" s="234"/>
      <c r="X27" s="223"/>
      <c r="Y27" s="224"/>
      <c r="Z27" s="224"/>
      <c r="AA27" s="224"/>
      <c r="AB27" s="224"/>
      <c r="AC27" s="224"/>
      <c r="AD27" s="225"/>
    </row>
    <row r="28" spans="1:41" ht="11.25" customHeight="1" thickBot="1" x14ac:dyDescent="0.45">
      <c r="K28" s="18"/>
      <c r="L28" s="139"/>
      <c r="M28" s="472" t="s">
        <v>379</v>
      </c>
      <c r="N28" s="200"/>
      <c r="O28" s="200"/>
      <c r="P28" s="200"/>
      <c r="Q28" s="200"/>
      <c r="R28" s="473"/>
      <c r="S28" s="179"/>
      <c r="T28" s="229" t="s">
        <v>77</v>
      </c>
      <c r="U28" s="214" t="s">
        <v>66</v>
      </c>
      <c r="V28" s="214"/>
      <c r="W28" s="214"/>
      <c r="X28" s="137"/>
      <c r="Y28" s="137"/>
      <c r="Z28" s="137"/>
      <c r="AA28" s="137"/>
      <c r="AB28" s="137"/>
      <c r="AC28" s="137"/>
      <c r="AD28" s="137"/>
      <c r="AE28" s="137"/>
    </row>
    <row r="29" spans="1:41" ht="11.25" customHeight="1" thickTop="1" x14ac:dyDescent="0.4">
      <c r="K29" s="18"/>
      <c r="L29" s="188"/>
      <c r="M29" s="474"/>
      <c r="N29" s="211"/>
      <c r="O29" s="211"/>
      <c r="P29" s="211"/>
      <c r="Q29" s="211"/>
      <c r="R29" s="475"/>
      <c r="S29" s="187"/>
      <c r="T29" s="476"/>
      <c r="U29" s="214"/>
      <c r="V29" s="214"/>
      <c r="W29" s="214"/>
      <c r="X29" s="137"/>
      <c r="Y29" s="137"/>
      <c r="Z29" s="137"/>
      <c r="AA29" s="137"/>
      <c r="AB29" s="137"/>
      <c r="AC29" s="137"/>
      <c r="AD29" s="137"/>
      <c r="AE29" s="137"/>
    </row>
    <row r="30" spans="1:41" ht="15" customHeight="1" thickBot="1" x14ac:dyDescent="0.45">
      <c r="K30" s="189"/>
      <c r="L30" s="176"/>
      <c r="M30" s="162"/>
      <c r="N30" s="162"/>
      <c r="O30" s="168"/>
      <c r="P30" s="162"/>
      <c r="Q30" s="146"/>
      <c r="R30" s="169"/>
      <c r="S30" s="123"/>
      <c r="T30" s="186"/>
      <c r="U30" s="230">
        <v>6</v>
      </c>
      <c r="V30" s="231" t="s">
        <v>78</v>
      </c>
      <c r="W30" s="232"/>
      <c r="X30" s="220" t="str">
        <f>'7月4日対戦表'!H99</f>
        <v>清原SSS</v>
      </c>
      <c r="Y30" s="221"/>
      <c r="Z30" s="221"/>
      <c r="AA30" s="221"/>
      <c r="AB30" s="221"/>
      <c r="AC30" s="221"/>
      <c r="AD30" s="222"/>
      <c r="AE30" s="139"/>
      <c r="AF30" s="139"/>
    </row>
    <row r="31" spans="1:41" ht="15" customHeight="1" thickTop="1" x14ac:dyDescent="0.4">
      <c r="A31" s="139"/>
      <c r="B31" s="139"/>
      <c r="C31" s="139"/>
      <c r="D31" s="137"/>
      <c r="E31" s="139"/>
      <c r="F31" s="139"/>
      <c r="G31" s="139"/>
      <c r="H31" s="139"/>
      <c r="I31" s="139"/>
      <c r="J31" s="139"/>
      <c r="K31" s="190"/>
      <c r="L31" s="176"/>
      <c r="M31" s="123"/>
      <c r="N31" s="123"/>
      <c r="O31" s="170"/>
      <c r="P31" s="123"/>
      <c r="Q31" s="160"/>
      <c r="R31" s="159"/>
      <c r="S31" s="139"/>
      <c r="T31" s="137"/>
      <c r="U31" s="230"/>
      <c r="V31" s="233"/>
      <c r="W31" s="234"/>
      <c r="X31" s="223"/>
      <c r="Y31" s="224"/>
      <c r="Z31" s="224"/>
      <c r="AA31" s="224"/>
      <c r="AB31" s="224"/>
      <c r="AC31" s="224"/>
      <c r="AD31" s="225"/>
      <c r="AE31" s="139"/>
      <c r="AF31" s="139"/>
    </row>
    <row r="32" spans="1:41" ht="11.25" customHeight="1" thickBot="1" x14ac:dyDescent="0.45">
      <c r="A32" s="139"/>
      <c r="F32" s="139"/>
      <c r="G32" s="139"/>
      <c r="H32" s="139"/>
      <c r="I32" s="139"/>
      <c r="J32" s="141"/>
      <c r="K32" s="185"/>
      <c r="L32" s="476" t="s">
        <v>79</v>
      </c>
      <c r="M32" s="477" t="s">
        <v>69</v>
      </c>
      <c r="N32" s="477"/>
      <c r="O32" s="477"/>
      <c r="P32" s="123"/>
      <c r="Q32" s="123"/>
      <c r="R32" s="123"/>
      <c r="T32" s="14"/>
      <c r="U32" s="14"/>
      <c r="V32" s="142"/>
      <c r="W32" s="142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3" ht="11.25" customHeight="1" thickTop="1" x14ac:dyDescent="0.4">
      <c r="A33" s="139"/>
      <c r="F33" s="139"/>
      <c r="G33" s="139"/>
      <c r="H33" s="139"/>
      <c r="I33" s="139"/>
      <c r="J33" s="141"/>
      <c r="K33" s="176"/>
      <c r="L33" s="229"/>
      <c r="M33" s="477"/>
      <c r="N33" s="477"/>
      <c r="O33" s="477"/>
      <c r="P33" s="123"/>
      <c r="Q33" s="123"/>
      <c r="R33" s="123"/>
      <c r="T33" s="14"/>
      <c r="U33" s="14"/>
      <c r="V33" s="142"/>
      <c r="W33" s="142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3" ht="15" customHeight="1" x14ac:dyDescent="0.4">
      <c r="A34" s="139"/>
      <c r="B34" s="139"/>
      <c r="J34" s="139"/>
      <c r="K34" s="139"/>
      <c r="L34" s="10"/>
      <c r="M34" s="123"/>
      <c r="N34" s="123"/>
      <c r="O34" s="123"/>
      <c r="P34" s="123"/>
      <c r="Q34" s="160"/>
      <c r="R34" s="159"/>
      <c r="S34" s="139"/>
      <c r="T34" s="137"/>
      <c r="U34" s="230">
        <v>7</v>
      </c>
      <c r="V34" s="231" t="s">
        <v>80</v>
      </c>
      <c r="W34" s="232"/>
      <c r="X34" s="220" t="str">
        <f>'7月4日対戦表'!H163</f>
        <v>カテット白沢SS</v>
      </c>
      <c r="Y34" s="221"/>
      <c r="Z34" s="221"/>
      <c r="AA34" s="221"/>
      <c r="AB34" s="221"/>
      <c r="AC34" s="221"/>
      <c r="AD34" s="222"/>
    </row>
    <row r="35" spans="1:33" ht="15" customHeight="1" x14ac:dyDescent="0.4">
      <c r="A35" s="139"/>
      <c r="B35" s="139"/>
      <c r="J35" s="139"/>
      <c r="L35" s="10"/>
      <c r="M35" s="11"/>
      <c r="N35" s="11"/>
      <c r="O35" s="147"/>
      <c r="P35" s="11"/>
      <c r="Q35" s="147"/>
      <c r="R35" s="167"/>
      <c r="S35" s="17"/>
      <c r="T35" s="143"/>
      <c r="U35" s="230"/>
      <c r="V35" s="233"/>
      <c r="W35" s="234"/>
      <c r="X35" s="223"/>
      <c r="Y35" s="224"/>
      <c r="Z35" s="224"/>
      <c r="AA35" s="224"/>
      <c r="AB35" s="224"/>
      <c r="AC35" s="224"/>
      <c r="AD35" s="225"/>
    </row>
    <row r="36" spans="1:33" ht="10.5" customHeight="1" thickBot="1" x14ac:dyDescent="0.45">
      <c r="A36" s="139"/>
      <c r="B36" s="139"/>
      <c r="C36" s="139"/>
      <c r="D36" s="137"/>
      <c r="E36" s="139"/>
      <c r="F36" s="139"/>
      <c r="G36" s="139"/>
      <c r="H36" s="139"/>
      <c r="I36" s="139"/>
      <c r="J36" s="139"/>
      <c r="L36" s="144"/>
      <c r="M36" s="472" t="s">
        <v>380</v>
      </c>
      <c r="N36" s="200"/>
      <c r="O36" s="200"/>
      <c r="P36" s="200"/>
      <c r="Q36" s="200"/>
      <c r="R36" s="473"/>
      <c r="S36" s="179"/>
      <c r="T36" s="229" t="s">
        <v>81</v>
      </c>
      <c r="U36" s="214" t="s">
        <v>72</v>
      </c>
      <c r="V36" s="214"/>
      <c r="W36" s="214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3" ht="10.5" customHeight="1" thickTop="1" x14ac:dyDescent="0.4">
      <c r="A37" s="139"/>
      <c r="B37" s="139"/>
      <c r="C37" s="139"/>
      <c r="D37" s="137"/>
      <c r="E37" s="139"/>
      <c r="F37" s="139"/>
      <c r="G37" s="139"/>
      <c r="H37" s="139"/>
      <c r="I37" s="139"/>
      <c r="J37" s="139"/>
      <c r="K37" s="139"/>
      <c r="L37" s="139"/>
      <c r="M37" s="474"/>
      <c r="N37" s="211"/>
      <c r="O37" s="211"/>
      <c r="P37" s="211"/>
      <c r="Q37" s="211"/>
      <c r="R37" s="475"/>
      <c r="S37" s="187"/>
      <c r="T37" s="476"/>
      <c r="U37" s="214"/>
      <c r="V37" s="214"/>
      <c r="W37" s="214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3" ht="15" customHeight="1" thickBot="1" x14ac:dyDescent="0.45">
      <c r="A38" s="139"/>
      <c r="B38" s="139"/>
      <c r="C38" s="139"/>
      <c r="D38" s="137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93"/>
      <c r="S38" s="123"/>
      <c r="T38" s="186"/>
      <c r="U38" s="230">
        <v>8</v>
      </c>
      <c r="V38" s="231" t="s">
        <v>82</v>
      </c>
      <c r="W38" s="232"/>
      <c r="X38" s="220" t="str">
        <f>'7月4日対戦表'!AD195</f>
        <v>unionSC U12</v>
      </c>
      <c r="Y38" s="221"/>
      <c r="Z38" s="221"/>
      <c r="AA38" s="221"/>
      <c r="AB38" s="221"/>
      <c r="AC38" s="221"/>
      <c r="AD38" s="222"/>
      <c r="AE38" s="235" t="s">
        <v>12</v>
      </c>
      <c r="AF38" s="236"/>
    </row>
    <row r="39" spans="1:33" ht="15" customHeight="1" thickTop="1" x14ac:dyDescent="0.4">
      <c r="A39" s="139"/>
      <c r="B39" s="139"/>
      <c r="C39" s="139"/>
      <c r="D39" s="137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93"/>
      <c r="S39" s="139"/>
      <c r="T39" s="137"/>
      <c r="U39" s="230"/>
      <c r="V39" s="233"/>
      <c r="W39" s="234"/>
      <c r="X39" s="223"/>
      <c r="Y39" s="224"/>
      <c r="Z39" s="224"/>
      <c r="AA39" s="224"/>
      <c r="AB39" s="224"/>
      <c r="AC39" s="224"/>
      <c r="AD39" s="225"/>
      <c r="AE39" s="235"/>
      <c r="AF39" s="236"/>
    </row>
    <row r="40" spans="1:33" ht="15" customHeight="1" x14ac:dyDescent="0.4">
      <c r="A40" s="139"/>
      <c r="B40" s="139"/>
      <c r="C40" s="139"/>
      <c r="D40" s="137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93"/>
      <c r="S40" s="139"/>
      <c r="T40" s="137"/>
      <c r="U40" s="137"/>
      <c r="V40" s="142"/>
      <c r="W40" s="142"/>
      <c r="X40" s="139"/>
      <c r="Y40" s="139"/>
      <c r="Z40" s="139"/>
      <c r="AA40" s="139"/>
      <c r="AB40" s="139"/>
      <c r="AC40" s="139"/>
      <c r="AD40" s="139"/>
      <c r="AE40" s="139"/>
      <c r="AF40" s="139"/>
    </row>
    <row r="41" spans="1:33" ht="15" customHeight="1" x14ac:dyDescent="0.4">
      <c r="A41" s="147"/>
      <c r="B41" s="147"/>
      <c r="C41" s="224" t="s">
        <v>83</v>
      </c>
      <c r="D41" s="224"/>
      <c r="E41" s="224"/>
      <c r="F41" s="147"/>
      <c r="G41" s="224" t="s">
        <v>84</v>
      </c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147"/>
      <c r="AC41" s="224" t="s">
        <v>85</v>
      </c>
      <c r="AD41" s="224"/>
      <c r="AE41" s="224"/>
      <c r="AF41" s="224"/>
      <c r="AG41" s="11"/>
    </row>
    <row r="42" spans="1:33" s="3" customFormat="1" ht="15" customHeight="1" x14ac:dyDescent="0.4">
      <c r="A42" s="2"/>
      <c r="B42" s="2"/>
      <c r="C42" s="2"/>
      <c r="D42" s="13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36"/>
      <c r="U42" s="136"/>
      <c r="V42" s="21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3" ht="15" customHeight="1" x14ac:dyDescent="0.4">
      <c r="A43" s="139"/>
      <c r="B43" s="228" t="s">
        <v>200</v>
      </c>
      <c r="C43" s="228"/>
      <c r="D43" s="228"/>
      <c r="E43" s="228"/>
      <c r="F43" s="228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7"/>
      <c r="U43" s="137"/>
      <c r="V43" s="142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</row>
    <row r="44" spans="1:33" ht="15" customHeight="1" x14ac:dyDescent="0.4">
      <c r="A44" s="139"/>
      <c r="B44" s="192" t="s">
        <v>86</v>
      </c>
      <c r="C44" s="192"/>
      <c r="D44" s="192"/>
      <c r="E44" s="192"/>
      <c r="F44" s="14"/>
      <c r="G44" s="216" t="s">
        <v>63</v>
      </c>
      <c r="H44" s="217"/>
      <c r="I44" s="220" t="str">
        <f>X10</f>
        <v>ともぞうSC</v>
      </c>
      <c r="J44" s="221"/>
      <c r="K44" s="221"/>
      <c r="L44" s="221"/>
      <c r="M44" s="221"/>
      <c r="N44" s="222"/>
      <c r="O44" s="227">
        <v>2</v>
      </c>
      <c r="P44" s="149">
        <v>0</v>
      </c>
      <c r="Q44" s="137" t="s">
        <v>87</v>
      </c>
      <c r="R44" s="156">
        <v>1</v>
      </c>
      <c r="S44" s="227">
        <v>1</v>
      </c>
      <c r="T44" s="216" t="s">
        <v>67</v>
      </c>
      <c r="U44" s="217"/>
      <c r="V44" s="220" t="str">
        <f>X14</f>
        <v>FCグランディール</v>
      </c>
      <c r="W44" s="221"/>
      <c r="X44" s="221"/>
      <c r="Y44" s="221"/>
      <c r="Z44" s="221"/>
      <c r="AA44" s="222"/>
      <c r="AB44" s="137"/>
      <c r="AC44" s="201" t="s">
        <v>371</v>
      </c>
      <c r="AD44" s="201"/>
      <c r="AE44" s="201"/>
      <c r="AF44" s="201"/>
    </row>
    <row r="45" spans="1:33" ht="15" customHeight="1" x14ac:dyDescent="0.4">
      <c r="A45" s="139"/>
      <c r="B45" s="192"/>
      <c r="C45" s="192"/>
      <c r="D45" s="192"/>
      <c r="E45" s="192"/>
      <c r="F45" s="14"/>
      <c r="G45" s="218"/>
      <c r="H45" s="219"/>
      <c r="I45" s="223"/>
      <c r="J45" s="224"/>
      <c r="K45" s="224"/>
      <c r="L45" s="224"/>
      <c r="M45" s="224"/>
      <c r="N45" s="225"/>
      <c r="O45" s="227"/>
      <c r="P45" s="150">
        <v>2</v>
      </c>
      <c r="Q45" s="137" t="s">
        <v>87</v>
      </c>
      <c r="R45" s="157">
        <v>0</v>
      </c>
      <c r="S45" s="227"/>
      <c r="T45" s="218"/>
      <c r="U45" s="219"/>
      <c r="V45" s="223"/>
      <c r="W45" s="224"/>
      <c r="X45" s="224"/>
      <c r="Y45" s="224"/>
      <c r="Z45" s="224"/>
      <c r="AA45" s="225"/>
      <c r="AB45" s="137"/>
      <c r="AC45" s="201"/>
      <c r="AD45" s="201"/>
      <c r="AE45" s="201"/>
      <c r="AF45" s="201"/>
    </row>
    <row r="46" spans="1:33" ht="15" customHeight="1" x14ac:dyDescent="0.4">
      <c r="A46" s="139"/>
      <c r="B46" s="24"/>
      <c r="C46" s="24"/>
      <c r="D46" s="151"/>
      <c r="E46" s="24"/>
      <c r="F46" s="139"/>
      <c r="G46" s="197"/>
      <c r="H46" s="197"/>
      <c r="I46" s="197"/>
      <c r="J46" s="197"/>
      <c r="K46" s="137"/>
      <c r="L46" s="137"/>
      <c r="M46" s="137"/>
      <c r="N46" s="140"/>
      <c r="O46" s="137" t="s">
        <v>89</v>
      </c>
      <c r="P46" s="137"/>
      <c r="Q46" s="137" t="s">
        <v>90</v>
      </c>
      <c r="R46" s="137"/>
      <c r="S46" s="137" t="s">
        <v>91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3" ht="15" customHeight="1" x14ac:dyDescent="0.4">
      <c r="A47" s="139"/>
      <c r="B47" s="192" t="s">
        <v>92</v>
      </c>
      <c r="C47" s="192"/>
      <c r="D47" s="192"/>
      <c r="E47" s="192"/>
      <c r="F47" s="14"/>
      <c r="G47" s="216" t="s">
        <v>93</v>
      </c>
      <c r="H47" s="217"/>
      <c r="I47" s="220" t="str">
        <f>X18</f>
        <v>FCアリーバ　V</v>
      </c>
      <c r="J47" s="221"/>
      <c r="K47" s="221"/>
      <c r="L47" s="221"/>
      <c r="M47" s="221"/>
      <c r="N47" s="222"/>
      <c r="O47" s="227">
        <v>2</v>
      </c>
      <c r="P47" s="149">
        <v>2</v>
      </c>
      <c r="Q47" s="137" t="s">
        <v>87</v>
      </c>
      <c r="R47" s="156">
        <v>2</v>
      </c>
      <c r="S47" s="227">
        <v>2</v>
      </c>
      <c r="T47" s="216" t="s">
        <v>94</v>
      </c>
      <c r="U47" s="217"/>
      <c r="V47" s="220" t="str">
        <f>X22</f>
        <v>ともぞうSC U12</v>
      </c>
      <c r="W47" s="221"/>
      <c r="X47" s="221"/>
      <c r="Y47" s="221"/>
      <c r="Z47" s="221"/>
      <c r="AA47" s="222"/>
      <c r="AB47" s="137"/>
      <c r="AC47" s="201" t="s">
        <v>371</v>
      </c>
      <c r="AD47" s="201"/>
      <c r="AE47" s="201"/>
      <c r="AF47" s="201"/>
    </row>
    <row r="48" spans="1:33" ht="15" customHeight="1" x14ac:dyDescent="0.4">
      <c r="A48" s="139"/>
      <c r="B48" s="192"/>
      <c r="C48" s="192"/>
      <c r="D48" s="192"/>
      <c r="E48" s="192"/>
      <c r="F48" s="14"/>
      <c r="G48" s="218"/>
      <c r="H48" s="219"/>
      <c r="I48" s="223"/>
      <c r="J48" s="224"/>
      <c r="K48" s="224"/>
      <c r="L48" s="224"/>
      <c r="M48" s="224"/>
      <c r="N48" s="225"/>
      <c r="O48" s="227"/>
      <c r="P48" s="150">
        <v>0</v>
      </c>
      <c r="Q48" s="137" t="s">
        <v>87</v>
      </c>
      <c r="R48" s="157">
        <v>0</v>
      </c>
      <c r="S48" s="227"/>
      <c r="T48" s="218"/>
      <c r="U48" s="219"/>
      <c r="V48" s="223"/>
      <c r="W48" s="224"/>
      <c r="X48" s="224"/>
      <c r="Y48" s="224"/>
      <c r="Z48" s="224"/>
      <c r="AA48" s="225"/>
      <c r="AB48" s="137"/>
      <c r="AC48" s="201"/>
      <c r="AD48" s="201"/>
      <c r="AE48" s="201"/>
      <c r="AF48" s="201"/>
    </row>
    <row r="49" spans="1:33" ht="15" customHeight="1" x14ac:dyDescent="0.4">
      <c r="A49" s="139"/>
      <c r="B49" s="24"/>
      <c r="C49" s="148"/>
      <c r="D49" s="151"/>
      <c r="E49" s="148"/>
      <c r="F49" s="14"/>
      <c r="G49" s="197"/>
      <c r="H49" s="197"/>
      <c r="I49" s="197"/>
      <c r="J49" s="197"/>
      <c r="K49" s="137"/>
      <c r="L49" s="137"/>
      <c r="M49" s="137"/>
      <c r="N49" s="140"/>
      <c r="O49" s="137" t="s">
        <v>89</v>
      </c>
      <c r="P49" s="137">
        <v>9</v>
      </c>
      <c r="Q49" s="137" t="s">
        <v>90</v>
      </c>
      <c r="R49" s="137">
        <v>8</v>
      </c>
      <c r="S49" s="137" t="s">
        <v>91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3" ht="15" customHeight="1" x14ac:dyDescent="0.4">
      <c r="A50" s="139"/>
      <c r="B50" s="192" t="s">
        <v>95</v>
      </c>
      <c r="C50" s="192"/>
      <c r="D50" s="192"/>
      <c r="E50" s="192"/>
      <c r="F50" s="14"/>
      <c r="G50" s="216" t="s">
        <v>96</v>
      </c>
      <c r="H50" s="217"/>
      <c r="I50" s="220" t="s">
        <v>377</v>
      </c>
      <c r="J50" s="221"/>
      <c r="K50" s="221"/>
      <c r="L50" s="221"/>
      <c r="M50" s="221"/>
      <c r="N50" s="222"/>
      <c r="O50" s="227">
        <v>3</v>
      </c>
      <c r="P50" s="149">
        <v>1</v>
      </c>
      <c r="Q50" s="137" t="s">
        <v>87</v>
      </c>
      <c r="R50" s="156">
        <v>0</v>
      </c>
      <c r="S50" s="227">
        <v>0</v>
      </c>
      <c r="T50" s="216" t="s">
        <v>97</v>
      </c>
      <c r="U50" s="217"/>
      <c r="V50" s="220" t="s">
        <v>378</v>
      </c>
      <c r="W50" s="221"/>
      <c r="X50" s="221"/>
      <c r="Y50" s="221"/>
      <c r="Z50" s="221"/>
      <c r="AA50" s="222"/>
      <c r="AB50" s="137"/>
      <c r="AC50" s="201" t="s">
        <v>371</v>
      </c>
      <c r="AD50" s="201"/>
      <c r="AE50" s="201"/>
      <c r="AF50" s="201"/>
    </row>
    <row r="51" spans="1:33" ht="15" customHeight="1" x14ac:dyDescent="0.4">
      <c r="A51" s="139"/>
      <c r="B51" s="192"/>
      <c r="C51" s="192"/>
      <c r="D51" s="192"/>
      <c r="E51" s="192"/>
      <c r="F51" s="14"/>
      <c r="G51" s="218"/>
      <c r="H51" s="219"/>
      <c r="I51" s="223"/>
      <c r="J51" s="224"/>
      <c r="K51" s="224"/>
      <c r="L51" s="224"/>
      <c r="M51" s="224"/>
      <c r="N51" s="225"/>
      <c r="O51" s="227"/>
      <c r="P51" s="150">
        <v>2</v>
      </c>
      <c r="Q51" s="137" t="s">
        <v>87</v>
      </c>
      <c r="R51" s="157">
        <v>0</v>
      </c>
      <c r="S51" s="227"/>
      <c r="T51" s="218"/>
      <c r="U51" s="219"/>
      <c r="V51" s="223"/>
      <c r="W51" s="224"/>
      <c r="X51" s="224"/>
      <c r="Y51" s="224"/>
      <c r="Z51" s="224"/>
      <c r="AA51" s="225"/>
      <c r="AB51" s="137"/>
      <c r="AC51" s="201"/>
      <c r="AD51" s="201"/>
      <c r="AE51" s="201"/>
      <c r="AF51" s="201"/>
    </row>
    <row r="52" spans="1:33" s="3" customFormat="1" ht="15" customHeight="1" x14ac:dyDescent="0.4">
      <c r="A52" s="2"/>
      <c r="B52" s="2"/>
      <c r="C52" s="25"/>
      <c r="D52" s="136"/>
      <c r="E52" s="25"/>
      <c r="F52" s="25"/>
      <c r="G52" s="136"/>
      <c r="H52" s="136"/>
      <c r="I52" s="136"/>
      <c r="J52" s="136"/>
      <c r="K52" s="136"/>
      <c r="L52" s="136"/>
      <c r="M52" s="136"/>
      <c r="N52" s="136"/>
      <c r="O52" s="137" t="s">
        <v>89</v>
      </c>
      <c r="P52" s="137"/>
      <c r="Q52" s="137" t="s">
        <v>90</v>
      </c>
      <c r="R52" s="137"/>
      <c r="S52" s="137" t="s">
        <v>91</v>
      </c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</row>
    <row r="53" spans="1:33" s="3" customFormat="1" ht="15" customHeight="1" x14ac:dyDescent="0.4">
      <c r="A53" s="2"/>
      <c r="B53" s="2"/>
      <c r="C53" s="25"/>
      <c r="D53" s="136"/>
      <c r="E53" s="25"/>
      <c r="F53" s="25"/>
      <c r="G53" s="136"/>
      <c r="H53" s="136"/>
      <c r="I53" s="136"/>
      <c r="J53" s="136"/>
      <c r="K53" s="136"/>
      <c r="L53" s="136"/>
      <c r="M53" s="136"/>
      <c r="N53" s="136"/>
      <c r="O53" s="7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</row>
    <row r="54" spans="1:33" s="3" customFormat="1" ht="15" customHeight="1" x14ac:dyDescent="0.4">
      <c r="A54" s="2"/>
      <c r="B54" s="192" t="s">
        <v>375</v>
      </c>
      <c r="C54" s="192"/>
      <c r="D54" s="192"/>
      <c r="E54" s="192"/>
      <c r="F54" s="14"/>
      <c r="G54" s="216" t="s">
        <v>98</v>
      </c>
      <c r="H54" s="217"/>
      <c r="I54" s="220" t="s">
        <v>377</v>
      </c>
      <c r="J54" s="221"/>
      <c r="K54" s="221"/>
      <c r="L54" s="221"/>
      <c r="M54" s="221"/>
      <c r="N54" s="222"/>
      <c r="O54" s="227">
        <v>2</v>
      </c>
      <c r="P54" s="149">
        <v>1</v>
      </c>
      <c r="Q54" s="137" t="s">
        <v>87</v>
      </c>
      <c r="R54" s="156">
        <v>0</v>
      </c>
      <c r="S54" s="227">
        <v>0</v>
      </c>
      <c r="T54" s="216" t="s">
        <v>99</v>
      </c>
      <c r="U54" s="217"/>
      <c r="V54" s="220" t="s">
        <v>379</v>
      </c>
      <c r="W54" s="221"/>
      <c r="X54" s="221"/>
      <c r="Y54" s="221"/>
      <c r="Z54" s="221"/>
      <c r="AA54" s="222"/>
      <c r="AB54" s="137"/>
      <c r="AC54" s="201" t="s">
        <v>371</v>
      </c>
      <c r="AD54" s="201"/>
      <c r="AE54" s="201"/>
      <c r="AF54" s="201"/>
    </row>
    <row r="55" spans="1:33" s="3" customFormat="1" ht="15" customHeight="1" x14ac:dyDescent="0.4">
      <c r="A55" s="2"/>
      <c r="B55" s="192"/>
      <c r="C55" s="192"/>
      <c r="D55" s="192"/>
      <c r="E55" s="192"/>
      <c r="F55" s="14"/>
      <c r="G55" s="218"/>
      <c r="H55" s="219"/>
      <c r="I55" s="223"/>
      <c r="J55" s="224"/>
      <c r="K55" s="224"/>
      <c r="L55" s="224"/>
      <c r="M55" s="224"/>
      <c r="N55" s="225"/>
      <c r="O55" s="227"/>
      <c r="P55" s="150">
        <v>1</v>
      </c>
      <c r="Q55" s="137" t="s">
        <v>87</v>
      </c>
      <c r="R55" s="157">
        <v>0</v>
      </c>
      <c r="S55" s="227"/>
      <c r="T55" s="218"/>
      <c r="U55" s="219"/>
      <c r="V55" s="223"/>
      <c r="W55" s="224"/>
      <c r="X55" s="224"/>
      <c r="Y55" s="224"/>
      <c r="Z55" s="224"/>
      <c r="AA55" s="225"/>
      <c r="AB55" s="137"/>
      <c r="AC55" s="201"/>
      <c r="AD55" s="201"/>
      <c r="AE55" s="201"/>
      <c r="AF55" s="201"/>
    </row>
    <row r="56" spans="1:33" s="3" customFormat="1" ht="15" customHeight="1" x14ac:dyDescent="0.4">
      <c r="A56" s="2"/>
      <c r="B56" s="497" t="s">
        <v>376</v>
      </c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7"/>
      <c r="P56" s="136"/>
      <c r="Q56" s="136"/>
      <c r="R56" s="136"/>
      <c r="S56" s="136"/>
      <c r="T56" s="136"/>
      <c r="U56" s="136"/>
      <c r="V56" s="2"/>
      <c r="W56" s="2"/>
      <c r="X56" s="2"/>
      <c r="Y56" s="2"/>
      <c r="Z56" s="2"/>
      <c r="AA56" s="2"/>
      <c r="AB56" s="136"/>
      <c r="AC56" s="136"/>
      <c r="AD56" s="136"/>
      <c r="AE56" s="136"/>
      <c r="AF56" s="136"/>
    </row>
    <row r="57" spans="1:33" ht="15" customHeight="1" x14ac:dyDescent="0.4">
      <c r="A57" s="139"/>
      <c r="B57" s="139"/>
      <c r="C57" s="14"/>
      <c r="D57" s="137"/>
      <c r="E57" s="14"/>
      <c r="F57" s="14"/>
      <c r="G57" s="137"/>
      <c r="H57" s="137"/>
      <c r="I57" s="93"/>
      <c r="J57" s="93"/>
      <c r="K57" s="93"/>
      <c r="L57" s="93"/>
      <c r="M57" s="93"/>
      <c r="N57" s="93"/>
      <c r="O57" s="140"/>
      <c r="P57" s="149"/>
      <c r="Q57" s="137" t="s">
        <v>87</v>
      </c>
      <c r="R57" s="156"/>
      <c r="S57" s="137"/>
      <c r="T57" s="137"/>
      <c r="U57" s="137"/>
      <c r="V57" s="139"/>
      <c r="W57" s="139"/>
      <c r="X57" s="139"/>
      <c r="Y57" s="139"/>
      <c r="Z57" s="139"/>
      <c r="AA57" s="139"/>
      <c r="AB57" s="137"/>
      <c r="AC57" s="137"/>
      <c r="AD57" s="137"/>
      <c r="AE57" s="137"/>
      <c r="AF57" s="137"/>
    </row>
    <row r="58" spans="1:33" ht="15" customHeight="1" x14ac:dyDescent="0.4">
      <c r="A58" s="139"/>
      <c r="B58" s="139"/>
      <c r="C58" s="14"/>
      <c r="D58" s="137"/>
      <c r="E58" s="14"/>
      <c r="F58" s="14"/>
      <c r="G58" s="137"/>
      <c r="H58" s="137"/>
      <c r="I58" s="93"/>
      <c r="J58" s="93"/>
      <c r="K58" s="93"/>
      <c r="L58" s="93"/>
      <c r="M58" s="93"/>
      <c r="N58" s="93"/>
      <c r="O58" s="140"/>
      <c r="P58" s="150"/>
      <c r="Q58" s="137" t="s">
        <v>87</v>
      </c>
      <c r="R58" s="157"/>
      <c r="S58" s="137"/>
      <c r="T58" s="137"/>
      <c r="U58" s="137"/>
      <c r="V58" s="139"/>
      <c r="W58" s="139"/>
      <c r="X58" s="139"/>
      <c r="Y58" s="139"/>
      <c r="Z58" s="139"/>
      <c r="AA58" s="139"/>
      <c r="AB58" s="137"/>
      <c r="AC58" s="137"/>
      <c r="AD58" s="137"/>
      <c r="AE58" s="137"/>
      <c r="AF58" s="137"/>
    </row>
    <row r="59" spans="1:33" ht="15" customHeight="1" x14ac:dyDescent="0.4">
      <c r="A59" s="139"/>
      <c r="B59" s="139"/>
      <c r="C59" s="14"/>
      <c r="D59" s="137"/>
      <c r="E59" s="14"/>
      <c r="F59" s="14"/>
      <c r="G59" s="201"/>
      <c r="H59" s="201"/>
      <c r="I59" s="201"/>
      <c r="J59" s="201"/>
      <c r="K59" s="139"/>
      <c r="L59" s="139"/>
      <c r="M59" s="139"/>
      <c r="N59" s="140"/>
      <c r="O59" s="137" t="s">
        <v>89</v>
      </c>
      <c r="P59" s="137"/>
      <c r="Q59" s="137" t="s">
        <v>90</v>
      </c>
      <c r="R59" s="137"/>
      <c r="S59" s="137" t="s">
        <v>91</v>
      </c>
      <c r="T59" s="137"/>
      <c r="U59" s="137"/>
      <c r="V59" s="137"/>
      <c r="W59" s="139"/>
      <c r="X59" s="201"/>
      <c r="Y59" s="201"/>
      <c r="Z59" s="201"/>
      <c r="AA59" s="201"/>
      <c r="AB59" s="137"/>
      <c r="AC59" s="137"/>
      <c r="AD59" s="137"/>
      <c r="AE59" s="137"/>
      <c r="AF59" s="137"/>
    </row>
    <row r="60" spans="1:33" ht="15" customHeight="1" x14ac:dyDescent="0.4">
      <c r="A60" s="139"/>
      <c r="B60" s="139"/>
      <c r="C60" s="14"/>
      <c r="D60" s="137"/>
      <c r="E60" s="14"/>
      <c r="F60" s="14"/>
      <c r="G60" s="137"/>
      <c r="H60" s="137"/>
      <c r="I60" s="137"/>
      <c r="J60" s="137"/>
      <c r="K60" s="139"/>
      <c r="L60" s="139"/>
      <c r="M60" s="139"/>
      <c r="N60" s="140"/>
      <c r="O60" s="137"/>
      <c r="P60" s="137"/>
      <c r="Q60" s="137"/>
      <c r="R60" s="137"/>
      <c r="S60" s="137"/>
      <c r="T60" s="137"/>
      <c r="U60" s="137"/>
      <c r="V60" s="137"/>
      <c r="W60" s="139"/>
      <c r="X60" s="137"/>
      <c r="Y60" s="137"/>
      <c r="Z60" s="137"/>
      <c r="AA60" s="137"/>
      <c r="AB60" s="137"/>
      <c r="AC60" s="137"/>
      <c r="AD60" s="137"/>
      <c r="AE60" s="137"/>
      <c r="AF60" s="137"/>
    </row>
    <row r="61" spans="1:33" ht="15" customHeight="1" x14ac:dyDescent="0.4">
      <c r="A61" s="171"/>
      <c r="B61" s="498" t="s">
        <v>201</v>
      </c>
      <c r="C61" s="498"/>
      <c r="D61" s="498"/>
      <c r="E61" s="498"/>
      <c r="F61" s="498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  <c r="V61" s="171"/>
      <c r="W61" s="171"/>
      <c r="X61" s="171"/>
      <c r="Y61" s="171"/>
      <c r="Z61" s="171"/>
      <c r="AA61" s="171"/>
      <c r="AB61" s="171"/>
      <c r="AC61" s="171"/>
      <c r="AD61" s="171"/>
      <c r="AE61" s="173"/>
      <c r="AF61" s="173"/>
      <c r="AG61" s="173"/>
    </row>
    <row r="62" spans="1:33" ht="15" customHeight="1" x14ac:dyDescent="0.4">
      <c r="A62" s="139"/>
      <c r="B62" s="192" t="s">
        <v>100</v>
      </c>
      <c r="C62" s="192"/>
      <c r="D62" s="192"/>
      <c r="E62" s="192"/>
      <c r="F62" s="14"/>
      <c r="G62" s="216" t="s">
        <v>76</v>
      </c>
      <c r="H62" s="217"/>
      <c r="I62" s="220" t="str">
        <f>X26</f>
        <v>ウエストフットコム　U12</v>
      </c>
      <c r="J62" s="221"/>
      <c r="K62" s="221"/>
      <c r="L62" s="221"/>
      <c r="M62" s="221"/>
      <c r="N62" s="222"/>
      <c r="O62" s="227">
        <v>1</v>
      </c>
      <c r="P62" s="149">
        <v>1</v>
      </c>
      <c r="Q62" s="137" t="s">
        <v>87</v>
      </c>
      <c r="R62" s="156">
        <v>3</v>
      </c>
      <c r="S62" s="227">
        <v>3</v>
      </c>
      <c r="T62" s="216" t="s">
        <v>78</v>
      </c>
      <c r="U62" s="217"/>
      <c r="V62" s="220" t="str">
        <f>X30</f>
        <v>清原SSS</v>
      </c>
      <c r="W62" s="221"/>
      <c r="X62" s="221"/>
      <c r="Y62" s="221"/>
      <c r="Z62" s="221"/>
      <c r="AA62" s="222"/>
      <c r="AB62" s="137"/>
      <c r="AC62" s="201" t="s">
        <v>371</v>
      </c>
      <c r="AD62" s="201"/>
      <c r="AE62" s="201"/>
      <c r="AF62" s="201"/>
    </row>
    <row r="63" spans="1:33" ht="15" customHeight="1" x14ac:dyDescent="0.4">
      <c r="A63" s="139"/>
      <c r="B63" s="192"/>
      <c r="C63" s="192"/>
      <c r="D63" s="192"/>
      <c r="E63" s="192"/>
      <c r="F63" s="14"/>
      <c r="G63" s="218"/>
      <c r="H63" s="219"/>
      <c r="I63" s="223"/>
      <c r="J63" s="224"/>
      <c r="K63" s="224"/>
      <c r="L63" s="224"/>
      <c r="M63" s="224"/>
      <c r="N63" s="225"/>
      <c r="O63" s="227"/>
      <c r="P63" s="150">
        <v>0</v>
      </c>
      <c r="Q63" s="137" t="s">
        <v>87</v>
      </c>
      <c r="R63" s="157">
        <v>0</v>
      </c>
      <c r="S63" s="227"/>
      <c r="T63" s="218"/>
      <c r="U63" s="219"/>
      <c r="V63" s="223"/>
      <c r="W63" s="224"/>
      <c r="X63" s="224"/>
      <c r="Y63" s="224"/>
      <c r="Z63" s="224"/>
      <c r="AA63" s="225"/>
      <c r="AB63" s="137"/>
      <c r="AC63" s="201"/>
      <c r="AD63" s="201"/>
      <c r="AE63" s="201"/>
      <c r="AF63" s="201"/>
    </row>
    <row r="64" spans="1:33" ht="15" customHeight="1" x14ac:dyDescent="0.4">
      <c r="A64" s="139"/>
      <c r="B64" s="24"/>
      <c r="C64" s="24"/>
      <c r="D64" s="151"/>
      <c r="E64" s="24"/>
      <c r="F64" s="139"/>
      <c r="G64" s="197"/>
      <c r="H64" s="197"/>
      <c r="I64" s="197"/>
      <c r="J64" s="197"/>
      <c r="K64" s="137"/>
      <c r="L64" s="137"/>
      <c r="M64" s="137"/>
      <c r="N64" s="140"/>
      <c r="O64" s="137" t="s">
        <v>89</v>
      </c>
      <c r="P64" s="137"/>
      <c r="Q64" s="137" t="s">
        <v>90</v>
      </c>
      <c r="R64" s="137"/>
      <c r="S64" s="137" t="s">
        <v>91</v>
      </c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</row>
    <row r="65" spans="1:32" ht="15" customHeight="1" x14ac:dyDescent="0.4">
      <c r="A65" s="139"/>
      <c r="B65" s="192" t="s">
        <v>101</v>
      </c>
      <c r="C65" s="192"/>
      <c r="D65" s="192"/>
      <c r="E65" s="192"/>
      <c r="F65" s="14"/>
      <c r="G65" s="216" t="s">
        <v>80</v>
      </c>
      <c r="H65" s="217"/>
      <c r="I65" s="220" t="str">
        <f>X34</f>
        <v>カテット白沢SS</v>
      </c>
      <c r="J65" s="221"/>
      <c r="K65" s="221"/>
      <c r="L65" s="221"/>
      <c r="M65" s="221"/>
      <c r="N65" s="222"/>
      <c r="O65" s="227">
        <v>1</v>
      </c>
      <c r="P65" s="149">
        <v>1</v>
      </c>
      <c r="Q65" s="137" t="s">
        <v>87</v>
      </c>
      <c r="R65" s="156">
        <v>0</v>
      </c>
      <c r="S65" s="227">
        <v>2</v>
      </c>
      <c r="T65" s="216" t="s">
        <v>82</v>
      </c>
      <c r="U65" s="217"/>
      <c r="V65" s="220" t="str">
        <f>X38</f>
        <v>unionSC U12</v>
      </c>
      <c r="W65" s="221"/>
      <c r="X65" s="221"/>
      <c r="Y65" s="221"/>
      <c r="Z65" s="221"/>
      <c r="AA65" s="222"/>
      <c r="AB65" s="137"/>
      <c r="AC65" s="201" t="s">
        <v>371</v>
      </c>
      <c r="AD65" s="201"/>
      <c r="AE65" s="201"/>
      <c r="AF65" s="201"/>
    </row>
    <row r="66" spans="1:32" ht="15" customHeight="1" x14ac:dyDescent="0.4">
      <c r="A66" s="139"/>
      <c r="B66" s="192"/>
      <c r="C66" s="192"/>
      <c r="D66" s="192"/>
      <c r="E66" s="192"/>
      <c r="F66" s="14"/>
      <c r="G66" s="218"/>
      <c r="H66" s="219"/>
      <c r="I66" s="223"/>
      <c r="J66" s="224"/>
      <c r="K66" s="224"/>
      <c r="L66" s="224"/>
      <c r="M66" s="224"/>
      <c r="N66" s="225"/>
      <c r="O66" s="227"/>
      <c r="P66" s="150">
        <v>0</v>
      </c>
      <c r="Q66" s="137" t="s">
        <v>87</v>
      </c>
      <c r="R66" s="157">
        <v>2</v>
      </c>
      <c r="S66" s="227"/>
      <c r="T66" s="218"/>
      <c r="U66" s="219"/>
      <c r="V66" s="223"/>
      <c r="W66" s="224"/>
      <c r="X66" s="224"/>
      <c r="Y66" s="224"/>
      <c r="Z66" s="224"/>
      <c r="AA66" s="225"/>
      <c r="AB66" s="137"/>
      <c r="AC66" s="201"/>
      <c r="AD66" s="201"/>
      <c r="AE66" s="201"/>
      <c r="AF66" s="201"/>
    </row>
    <row r="67" spans="1:32" ht="15" customHeight="1" x14ac:dyDescent="0.4">
      <c r="A67" s="139"/>
      <c r="B67" s="24"/>
      <c r="C67" s="24"/>
      <c r="D67" s="151"/>
      <c r="E67" s="24"/>
      <c r="F67" s="137"/>
      <c r="G67" s="197"/>
      <c r="H67" s="197"/>
      <c r="I67" s="197"/>
      <c r="J67" s="197"/>
      <c r="K67" s="137"/>
      <c r="L67" s="137"/>
      <c r="M67" s="137"/>
      <c r="N67" s="140"/>
      <c r="O67" s="137" t="s">
        <v>89</v>
      </c>
      <c r="P67" s="137"/>
      <c r="Q67" s="137" t="s">
        <v>90</v>
      </c>
      <c r="R67" s="137"/>
      <c r="S67" s="137" t="s">
        <v>91</v>
      </c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</row>
    <row r="68" spans="1:32" ht="15" customHeight="1" x14ac:dyDescent="0.4">
      <c r="A68" s="139"/>
      <c r="B68" s="192" t="s">
        <v>102</v>
      </c>
      <c r="C68" s="192"/>
      <c r="D68" s="192"/>
      <c r="E68" s="192"/>
      <c r="F68" s="14"/>
      <c r="G68" s="216" t="s">
        <v>103</v>
      </c>
      <c r="H68" s="217"/>
      <c r="I68" s="220" t="s">
        <v>379</v>
      </c>
      <c r="J68" s="221"/>
      <c r="K68" s="221"/>
      <c r="L68" s="221"/>
      <c r="M68" s="221"/>
      <c r="N68" s="222"/>
      <c r="O68" s="227">
        <v>1</v>
      </c>
      <c r="P68" s="149">
        <v>1</v>
      </c>
      <c r="Q68" s="137" t="s">
        <v>87</v>
      </c>
      <c r="R68" s="156">
        <v>0</v>
      </c>
      <c r="S68" s="227">
        <v>0</v>
      </c>
      <c r="T68" s="216" t="s">
        <v>104</v>
      </c>
      <c r="U68" s="217"/>
      <c r="V68" s="220" t="s">
        <v>380</v>
      </c>
      <c r="W68" s="221"/>
      <c r="X68" s="221"/>
      <c r="Y68" s="221"/>
      <c r="Z68" s="221"/>
      <c r="AA68" s="222"/>
      <c r="AB68" s="137"/>
      <c r="AC68" s="201" t="s">
        <v>371</v>
      </c>
      <c r="AD68" s="201"/>
      <c r="AE68" s="201"/>
      <c r="AF68" s="201"/>
    </row>
    <row r="69" spans="1:32" ht="15" customHeight="1" x14ac:dyDescent="0.4">
      <c r="A69" s="139"/>
      <c r="B69" s="192"/>
      <c r="C69" s="192"/>
      <c r="D69" s="192"/>
      <c r="E69" s="192"/>
      <c r="F69" s="14"/>
      <c r="G69" s="218"/>
      <c r="H69" s="219"/>
      <c r="I69" s="223"/>
      <c r="J69" s="224"/>
      <c r="K69" s="224"/>
      <c r="L69" s="224"/>
      <c r="M69" s="224"/>
      <c r="N69" s="225"/>
      <c r="O69" s="227"/>
      <c r="P69" s="150">
        <v>0</v>
      </c>
      <c r="Q69" s="137" t="s">
        <v>87</v>
      </c>
      <c r="R69" s="157">
        <v>0</v>
      </c>
      <c r="S69" s="227"/>
      <c r="T69" s="218"/>
      <c r="U69" s="219"/>
      <c r="V69" s="223"/>
      <c r="W69" s="224"/>
      <c r="X69" s="224"/>
      <c r="Y69" s="224"/>
      <c r="Z69" s="224"/>
      <c r="AA69" s="225"/>
      <c r="AB69" s="137"/>
      <c r="AC69" s="201"/>
      <c r="AD69" s="201"/>
      <c r="AE69" s="201"/>
      <c r="AF69" s="201"/>
    </row>
    <row r="70" spans="1:32" ht="15" customHeight="1" x14ac:dyDescent="0.4">
      <c r="A70" s="139"/>
      <c r="B70" s="139"/>
      <c r="C70" s="14"/>
      <c r="D70" s="137"/>
      <c r="E70" s="14"/>
      <c r="F70" s="14"/>
      <c r="G70" s="201"/>
      <c r="H70" s="201"/>
      <c r="I70" s="201"/>
      <c r="J70" s="214"/>
      <c r="K70" s="139"/>
      <c r="L70" s="139"/>
      <c r="M70" s="139"/>
      <c r="N70" s="140"/>
      <c r="O70" s="137" t="s">
        <v>89</v>
      </c>
      <c r="P70" s="137"/>
      <c r="Q70" s="137" t="s">
        <v>90</v>
      </c>
      <c r="R70" s="137"/>
      <c r="S70" s="137" t="s">
        <v>91</v>
      </c>
      <c r="T70" s="137"/>
      <c r="U70" s="139"/>
      <c r="V70" s="137"/>
      <c r="W70" s="139"/>
      <c r="X70" s="137"/>
      <c r="Y70" s="137"/>
      <c r="Z70" s="137"/>
      <c r="AA70" s="139"/>
      <c r="AB70" s="137"/>
      <c r="AC70" s="137"/>
      <c r="AD70" s="137"/>
      <c r="AE70" s="137"/>
      <c r="AF70" s="137"/>
    </row>
  </sheetData>
  <mergeCells count="122">
    <mergeCell ref="G49:J49"/>
    <mergeCell ref="F7:AD7"/>
    <mergeCell ref="F6:AD6"/>
    <mergeCell ref="F8:AD8"/>
    <mergeCell ref="K22:N23"/>
    <mergeCell ref="B56:N56"/>
    <mergeCell ref="AC50:AF51"/>
    <mergeCell ref="AC54:AF55"/>
    <mergeCell ref="AC62:AF63"/>
    <mergeCell ref="B61:F61"/>
    <mergeCell ref="T50:U51"/>
    <mergeCell ref="V50:AA51"/>
    <mergeCell ref="B54:E55"/>
    <mergeCell ref="B50:E51"/>
    <mergeCell ref="G50:H51"/>
    <mergeCell ref="I50:N51"/>
    <mergeCell ref="O50:O51"/>
    <mergeCell ref="S50:S51"/>
    <mergeCell ref="T44:U45"/>
    <mergeCell ref="V44:AA45"/>
    <mergeCell ref="G46:J46"/>
    <mergeCell ref="B47:E48"/>
    <mergeCell ref="G47:H48"/>
    <mergeCell ref="I47:N48"/>
    <mergeCell ref="AC65:AF66"/>
    <mergeCell ref="AC68:AF69"/>
    <mergeCell ref="V68:AA69"/>
    <mergeCell ref="G70:J70"/>
    <mergeCell ref="V65:AA66"/>
    <mergeCell ref="G67:J67"/>
    <mergeCell ref="V54:AA55"/>
    <mergeCell ref="G59:J59"/>
    <mergeCell ref="X59:AA59"/>
    <mergeCell ref="G54:H55"/>
    <mergeCell ref="I54:N55"/>
    <mergeCell ref="O54:O55"/>
    <mergeCell ref="S54:S55"/>
    <mergeCell ref="T54:U55"/>
    <mergeCell ref="B68:E69"/>
    <mergeCell ref="G68:H69"/>
    <mergeCell ref="I68:N69"/>
    <mergeCell ref="O68:O69"/>
    <mergeCell ref="S68:S69"/>
    <mergeCell ref="T68:U69"/>
    <mergeCell ref="V62:AA63"/>
    <mergeCell ref="G64:J64"/>
    <mergeCell ref="B65:E66"/>
    <mergeCell ref="G65:H66"/>
    <mergeCell ref="I65:N66"/>
    <mergeCell ref="O65:O66"/>
    <mergeCell ref="S65:S66"/>
    <mergeCell ref="T65:U66"/>
    <mergeCell ref="B62:E63"/>
    <mergeCell ref="G62:H63"/>
    <mergeCell ref="I62:N63"/>
    <mergeCell ref="O62:O63"/>
    <mergeCell ref="S62:S63"/>
    <mergeCell ref="T62:U63"/>
    <mergeCell ref="O47:O48"/>
    <mergeCell ref="S47:S48"/>
    <mergeCell ref="AE38:AF39"/>
    <mergeCell ref="C41:E41"/>
    <mergeCell ref="G41:AA41"/>
    <mergeCell ref="B43:F43"/>
    <mergeCell ref="B44:E45"/>
    <mergeCell ref="G44:H45"/>
    <mergeCell ref="I44:N45"/>
    <mergeCell ref="O44:O45"/>
    <mergeCell ref="S44:S45"/>
    <mergeCell ref="AC47:AF48"/>
    <mergeCell ref="T47:U48"/>
    <mergeCell ref="V47:AA48"/>
    <mergeCell ref="U34:U35"/>
    <mergeCell ref="V34:W35"/>
    <mergeCell ref="X34:AD35"/>
    <mergeCell ref="T36:T37"/>
    <mergeCell ref="U36:W37"/>
    <mergeCell ref="U38:U39"/>
    <mergeCell ref="V38:W39"/>
    <mergeCell ref="X38:AD39"/>
    <mergeCell ref="T28:T29"/>
    <mergeCell ref="U28:W29"/>
    <mergeCell ref="U30:U31"/>
    <mergeCell ref="V30:W31"/>
    <mergeCell ref="X30:AD31"/>
    <mergeCell ref="AE18:AF19"/>
    <mergeCell ref="T20:T21"/>
    <mergeCell ref="U20:W21"/>
    <mergeCell ref="L32:L33"/>
    <mergeCell ref="M32:O33"/>
    <mergeCell ref="M28:R29"/>
    <mergeCell ref="X22:AD23"/>
    <mergeCell ref="AE22:AF23"/>
    <mergeCell ref="U26:U27"/>
    <mergeCell ref="V26:W27"/>
    <mergeCell ref="X26:AD27"/>
    <mergeCell ref="O23:R24"/>
    <mergeCell ref="O25:R26"/>
    <mergeCell ref="A2:AF2"/>
    <mergeCell ref="A4:AF4"/>
    <mergeCell ref="M20:R21"/>
    <mergeCell ref="M36:R37"/>
    <mergeCell ref="AC41:AF41"/>
    <mergeCell ref="AC44:AF45"/>
    <mergeCell ref="U14:U15"/>
    <mergeCell ref="V14:W15"/>
    <mergeCell ref="X14:AD15"/>
    <mergeCell ref="L16:L17"/>
    <mergeCell ref="M16:O17"/>
    <mergeCell ref="U10:U11"/>
    <mergeCell ref="V10:W11"/>
    <mergeCell ref="X10:AD11"/>
    <mergeCell ref="C11:J13"/>
    <mergeCell ref="T12:T13"/>
    <mergeCell ref="U12:W13"/>
    <mergeCell ref="M12:R13"/>
    <mergeCell ref="C22:I23"/>
    <mergeCell ref="U22:U23"/>
    <mergeCell ref="V22:W23"/>
    <mergeCell ref="U18:U19"/>
    <mergeCell ref="V18:W19"/>
    <mergeCell ref="X18:AD19"/>
  </mergeCells>
  <phoneticPr fontId="2"/>
  <printOptions horizontalCentered="1" verticalCentered="1"/>
  <pageMargins left="0" right="0" top="0" bottom="0" header="0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市長杯 U-12クラス_組み合わせ</vt:lpstr>
      <vt:lpstr>6月27日対戦表_訂正版</vt:lpstr>
      <vt:lpstr>7月4日対戦表</vt:lpstr>
      <vt:lpstr>市長杯 U-12クラス_トーナメント表</vt:lpstr>
      <vt:lpstr>'6月27日対戦表_訂正版'!Print_Area</vt:lpstr>
      <vt:lpstr>'7月4日対戦表'!Print_Area</vt:lpstr>
      <vt:lpstr>'市長杯 U-12クラス_トーナメント表'!Print_Area</vt:lpstr>
      <vt:lpstr>'市長杯 U-12クラス_組み合わせ'!Print_Area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HASEGAWA</dc:creator>
  <cp:lastModifiedBy>HIROSHI HASEGAWA</cp:lastModifiedBy>
  <cp:lastPrinted>2021-07-07T01:34:46Z</cp:lastPrinted>
  <dcterms:created xsi:type="dcterms:W3CDTF">2021-06-12T11:07:53Z</dcterms:created>
  <dcterms:modified xsi:type="dcterms:W3CDTF">2021-07-24T20:07:55Z</dcterms:modified>
</cp:coreProperties>
</file>