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3095" yWindow="75" windowWidth="14520" windowHeight="12825" tabRatio="952" activeTab="17"/>
  </bookViews>
  <sheets>
    <sheet name="４月２０日組合せ" sheetId="1" r:id="rId1"/>
    <sheet name="4.20 対戦Ａ" sheetId="17" state="hidden" r:id="rId2"/>
    <sheet name="4.20 対戦Ｂ" sheetId="3" state="hidden" r:id="rId3"/>
    <sheet name="4.20 対戦Ｃ" sheetId="12" state="hidden" r:id="rId4"/>
    <sheet name="4.20 対戦Ｄ" sheetId="13" state="hidden" r:id="rId5"/>
    <sheet name="4.20 対戦Ｅ" sheetId="14" state="hidden" r:id="rId6"/>
    <sheet name="４月２０日結果" sheetId="8" r:id="rId7"/>
    <sheet name="●" sheetId="15" r:id="rId8"/>
    <sheet name="４月２１日組合せ" sheetId="4" r:id="rId9"/>
    <sheet name="4.21 対戦Ａ" sheetId="16" state="hidden" r:id="rId10"/>
    <sheet name="4.21 対戦Ｂ" sheetId="20" state="hidden" r:id="rId11"/>
    <sheet name="4.21 対戦Ｃ" sheetId="21" state="hidden" r:id="rId12"/>
    <sheet name="4.21 対戦Ｄ" sheetId="22" state="hidden" r:id="rId13"/>
    <sheet name="4.21 対戦Ｅ" sheetId="23" state="hidden" r:id="rId14"/>
    <sheet name="４月２１日結果" sheetId="9" r:id="rId15"/>
    <sheet name="▲" sheetId="24" r:id="rId16"/>
    <sheet name="４月２９日結果(第１シード決定戦)" sheetId="6" r:id="rId17"/>
    <sheet name="４月２９日結果 (第11代表決定戦)" sheetId="25" r:id="rId18"/>
    <sheet name="４月２９日結果 (第12代表決定戦)" sheetId="26" r:id="rId19"/>
    <sheet name="Sheet1" sheetId="10" state="hidden" r:id="rId20"/>
    <sheet name="Sheet2" sheetId="11" state="hidden" r:id="rId21"/>
  </sheets>
  <definedNames>
    <definedName name="_xlnm.Print_Area" localSheetId="1">'4.20 対戦Ａ'!$A$1:$AQ$54</definedName>
    <definedName name="_xlnm.Print_Area" localSheetId="2">'4.20 対戦Ｂ'!$A$1:$AQ$54</definedName>
    <definedName name="_xlnm.Print_Area" localSheetId="3">'4.20 対戦Ｃ'!$A$1:$AQ$54</definedName>
    <definedName name="_xlnm.Print_Area" localSheetId="4">'4.20 対戦Ｄ'!$A$1:$AQ$52</definedName>
    <definedName name="_xlnm.Print_Area" localSheetId="5">'4.20 対戦Ｅ'!$A$1:$AQ$52</definedName>
    <definedName name="_xlnm.Print_Area" localSheetId="9">'4.21 対戦Ａ'!$A$1:$AQ$54</definedName>
    <definedName name="_xlnm.Print_Area" localSheetId="10">'4.21 対戦Ｂ'!$A$1:$AQ$54</definedName>
    <definedName name="_xlnm.Print_Area" localSheetId="11">'4.21 対戦Ｃ'!$A$1:$AQ$54</definedName>
    <definedName name="_xlnm.Print_Area" localSheetId="12">'4.21 対戦Ｄ'!$A$1:$AQ$52</definedName>
    <definedName name="_xlnm.Print_Area" localSheetId="13">'4.21 対戦Ｅ'!$A$1:$AQ$52</definedName>
    <definedName name="_xlnm.Print_Area" localSheetId="6">'４月２０日結果'!$A$1:$AP$120</definedName>
    <definedName name="_xlnm.Print_Area" localSheetId="0">'４月２０日組合せ'!$A$1:$AG$75</definedName>
    <definedName name="_xlnm.Print_Area" localSheetId="14">'４月２１日結果'!$A$1:$AP$135</definedName>
    <definedName name="_xlnm.Print_Area" localSheetId="8">'４月２１日組合せ'!$A$1:$AG$75</definedName>
    <definedName name="_xlnm.Print_Area" localSheetId="17">'４月２９日結果 (第11代表決定戦)'!$A$1:$AH$70</definedName>
    <definedName name="_xlnm.Print_Area" localSheetId="18">'４月２９日結果 (第12代表決定戦)'!$A$1:$AH$70</definedName>
    <definedName name="_xlnm.Print_Area" localSheetId="16">'４月２９日結果(第１シード決定戦)'!$A$1:$AH$70</definedName>
    <definedName name="_xlnm.Print_Area" localSheetId="19">Sheet1!$B$1:$D$66</definedName>
  </definedNames>
  <calcPr calcId="125725"/>
</workbook>
</file>

<file path=xl/calcChain.xml><?xml version="1.0" encoding="utf-8"?>
<calcChain xmlns="http://schemas.openxmlformats.org/spreadsheetml/2006/main">
  <c r="AM2" i="23"/>
  <c r="AM2" i="22"/>
  <c r="AM2" i="21"/>
  <c r="AM2" i="20"/>
  <c r="AM2" i="16"/>
  <c r="AM2" i="14"/>
  <c r="AM2" i="13"/>
  <c r="AM2" i="12"/>
  <c r="AM2" i="17"/>
  <c r="AM2" i="3"/>
  <c r="C40" i="23" l="1"/>
  <c r="C31"/>
  <c r="C40" i="22"/>
  <c r="C31"/>
  <c r="AI28" i="23"/>
  <c r="AC28"/>
  <c r="V28"/>
  <c r="Q28"/>
  <c r="J28"/>
  <c r="AI26"/>
  <c r="X26"/>
  <c r="V26"/>
  <c r="Q26"/>
  <c r="J26"/>
  <c r="AI24"/>
  <c r="X24"/>
  <c r="V24"/>
  <c r="Q24"/>
  <c r="J24"/>
  <c r="AI22"/>
  <c r="AC22"/>
  <c r="V22"/>
  <c r="Q22"/>
  <c r="J22"/>
  <c r="AI20"/>
  <c r="V20"/>
  <c r="Y42" s="1"/>
  <c r="J46" s="1"/>
  <c r="Q20"/>
  <c r="V42" s="1"/>
  <c r="AI18"/>
  <c r="V18"/>
  <c r="Y33" s="1"/>
  <c r="J37" s="1"/>
  <c r="Q18"/>
  <c r="V33" s="1"/>
  <c r="M37" s="1"/>
  <c r="AI16"/>
  <c r="V16"/>
  <c r="Y44" s="1"/>
  <c r="P46" s="1"/>
  <c r="Q16"/>
  <c r="V44" s="1"/>
  <c r="S46" s="1"/>
  <c r="AI14"/>
  <c r="V14"/>
  <c r="Y35" s="1"/>
  <c r="P37" s="1"/>
  <c r="Q14"/>
  <c r="V35" s="1"/>
  <c r="AI12"/>
  <c r="V12"/>
  <c r="S42" s="1"/>
  <c r="J44" s="1"/>
  <c r="Q12"/>
  <c r="P42" s="1"/>
  <c r="AI10"/>
  <c r="V10"/>
  <c r="S33" s="1"/>
  <c r="J35" s="1"/>
  <c r="Q10"/>
  <c r="P33" s="1"/>
  <c r="M35" s="1"/>
  <c r="F5"/>
  <c r="AC5"/>
  <c r="F6"/>
  <c r="AC4"/>
  <c r="F4"/>
  <c r="AC6"/>
  <c r="U35" l="1"/>
  <c r="AC35"/>
  <c r="M44"/>
  <c r="AE44" s="1"/>
  <c r="O42"/>
  <c r="O46"/>
  <c r="I37"/>
  <c r="AC37"/>
  <c r="AC44"/>
  <c r="AE35"/>
  <c r="I35"/>
  <c r="AA35" s="1"/>
  <c r="AC46"/>
  <c r="AE42"/>
  <c r="M46"/>
  <c r="AE46" s="1"/>
  <c r="O33"/>
  <c r="AE33"/>
  <c r="U42"/>
  <c r="AA42" s="1"/>
  <c r="AC42"/>
  <c r="U33"/>
  <c r="AC33"/>
  <c r="S37"/>
  <c r="O37" s="1"/>
  <c r="AA37" s="1"/>
  <c r="U44"/>
  <c r="AA33"/>
  <c r="G2"/>
  <c r="AA44" l="1"/>
  <c r="AG33"/>
  <c r="AG35"/>
  <c r="I44"/>
  <c r="AG44"/>
  <c r="AG42"/>
  <c r="AE37"/>
  <c r="AG37" s="1"/>
  <c r="I46"/>
  <c r="AA46" s="1"/>
  <c r="AG46"/>
  <c r="AI22" i="22"/>
  <c r="AI20"/>
  <c r="AI18"/>
  <c r="AI16"/>
  <c r="AI14"/>
  <c r="AI12"/>
  <c r="AI10"/>
  <c r="AC28"/>
  <c r="J28"/>
  <c r="AC22"/>
  <c r="J22"/>
  <c r="AI28"/>
  <c r="V28"/>
  <c r="Q28"/>
  <c r="AI26"/>
  <c r="X26"/>
  <c r="V26"/>
  <c r="Q26"/>
  <c r="J26"/>
  <c r="AI24"/>
  <c r="X24"/>
  <c r="V24"/>
  <c r="Q24"/>
  <c r="J24"/>
  <c r="V22"/>
  <c r="Q22"/>
  <c r="AC5"/>
  <c r="F5"/>
  <c r="F6"/>
  <c r="AC6"/>
  <c r="AC4"/>
  <c r="V20" l="1"/>
  <c r="Q20"/>
  <c r="V18"/>
  <c r="Q18"/>
  <c r="V16"/>
  <c r="Q16"/>
  <c r="V14"/>
  <c r="Q14"/>
  <c r="V12"/>
  <c r="Q12"/>
  <c r="V10"/>
  <c r="Q10"/>
  <c r="F4"/>
  <c r="G2"/>
  <c r="S42" l="1"/>
  <c r="Y44"/>
  <c r="P46" s="1"/>
  <c r="Y42"/>
  <c r="J46" s="1"/>
  <c r="AC46" s="1"/>
  <c r="S33"/>
  <c r="Y35"/>
  <c r="P37" s="1"/>
  <c r="Y33"/>
  <c r="J37" s="1"/>
  <c r="P33"/>
  <c r="M35" s="1"/>
  <c r="AE35" s="1"/>
  <c r="V35"/>
  <c r="S37" s="1"/>
  <c r="V33"/>
  <c r="U33" s="1"/>
  <c r="P42"/>
  <c r="V44"/>
  <c r="U44" s="1"/>
  <c r="V42"/>
  <c r="M46"/>
  <c r="M44"/>
  <c r="AE44" s="1"/>
  <c r="AC42"/>
  <c r="G2" i="3"/>
  <c r="G2" i="14"/>
  <c r="G2" i="12"/>
  <c r="G2" i="13"/>
  <c r="AE42" i="22" l="1"/>
  <c r="AG42" s="1"/>
  <c r="I46"/>
  <c r="U42"/>
  <c r="AC37"/>
  <c r="AE33"/>
  <c r="U35"/>
  <c r="O37"/>
  <c r="J44"/>
  <c r="O42"/>
  <c r="AA42" s="1"/>
  <c r="J35"/>
  <c r="M37"/>
  <c r="S46"/>
  <c r="O46" s="1"/>
  <c r="AC33"/>
  <c r="AA33"/>
  <c r="O33"/>
  <c r="AE37"/>
  <c r="AA46"/>
  <c r="AC44"/>
  <c r="AG44" s="1"/>
  <c r="I44"/>
  <c r="AA44" s="1"/>
  <c r="AE46"/>
  <c r="AG46" s="1"/>
  <c r="I37"/>
  <c r="AA37" s="1"/>
  <c r="C40" i="21"/>
  <c r="C31"/>
  <c r="AI28"/>
  <c r="AC28"/>
  <c r="V28"/>
  <c r="Q28"/>
  <c r="J28"/>
  <c r="AI26"/>
  <c r="V26"/>
  <c r="Q26"/>
  <c r="AI24"/>
  <c r="V24"/>
  <c r="Q24"/>
  <c r="AI22"/>
  <c r="V22"/>
  <c r="Q22"/>
  <c r="AI20"/>
  <c r="V20"/>
  <c r="Q20"/>
  <c r="AI18"/>
  <c r="V18"/>
  <c r="Q18"/>
  <c r="AI16"/>
  <c r="V16"/>
  <c r="Q16"/>
  <c r="AI14"/>
  <c r="V14"/>
  <c r="Q14"/>
  <c r="AI12"/>
  <c r="V12"/>
  <c r="Q12"/>
  <c r="AI10"/>
  <c r="V10"/>
  <c r="Q10"/>
  <c r="F6"/>
  <c r="AC7"/>
  <c r="G2" i="16"/>
  <c r="G2" i="17"/>
  <c r="F4" i="16"/>
  <c r="AC6" i="21"/>
  <c r="F5"/>
  <c r="F4"/>
  <c r="AC4"/>
  <c r="AC5"/>
  <c r="AG37" i="22" l="1"/>
  <c r="AG33"/>
  <c r="AA35"/>
  <c r="I35"/>
  <c r="AC35"/>
  <c r="AG35" s="1"/>
  <c r="AB46" i="21"/>
  <c r="Y35"/>
  <c r="P37" s="1"/>
  <c r="V33"/>
  <c r="S33"/>
  <c r="J35" s="1"/>
  <c r="V35"/>
  <c r="Y42"/>
  <c r="J46" s="1"/>
  <c r="AB42"/>
  <c r="M48" s="1"/>
  <c r="Y44"/>
  <c r="P46" s="1"/>
  <c r="AI46" s="1"/>
  <c r="V44"/>
  <c r="P33"/>
  <c r="AC33" s="1"/>
  <c r="S42"/>
  <c r="J44" s="1"/>
  <c r="V42"/>
  <c r="U42" s="1"/>
  <c r="AG42" s="1"/>
  <c r="AE44"/>
  <c r="P48" s="1"/>
  <c r="P42"/>
  <c r="AI42" s="1"/>
  <c r="AE46"/>
  <c r="V48" s="1"/>
  <c r="AB44"/>
  <c r="S48" s="1"/>
  <c r="Y33"/>
  <c r="J37" s="1"/>
  <c r="AE42"/>
  <c r="J48" s="1"/>
  <c r="AE33"/>
  <c r="AA42"/>
  <c r="Y48"/>
  <c r="U35"/>
  <c r="S37"/>
  <c r="M35"/>
  <c r="AE35" s="1"/>
  <c r="S46"/>
  <c r="M44"/>
  <c r="O42"/>
  <c r="U33"/>
  <c r="M37"/>
  <c r="AI48"/>
  <c r="G2"/>
  <c r="AK44" l="1"/>
  <c r="O46"/>
  <c r="U44"/>
  <c r="I48"/>
  <c r="AC37"/>
  <c r="AG37" s="1"/>
  <c r="O48"/>
  <c r="AK42"/>
  <c r="AM42" s="1"/>
  <c r="O37"/>
  <c r="U48"/>
  <c r="AG48" s="1"/>
  <c r="AA46"/>
  <c r="AA44"/>
  <c r="M46"/>
  <c r="AK46" s="1"/>
  <c r="AM46" s="1"/>
  <c r="O33"/>
  <c r="AA33" s="1"/>
  <c r="AG33"/>
  <c r="AE37"/>
  <c r="AI44"/>
  <c r="I44"/>
  <c r="AG44" s="1"/>
  <c r="AA35"/>
  <c r="AC35"/>
  <c r="AG35" s="1"/>
  <c r="I35"/>
  <c r="AK48"/>
  <c r="AM48" s="1"/>
  <c r="I37"/>
  <c r="AA37" s="1"/>
  <c r="G2" i="20"/>
  <c r="AM44" i="21" l="1"/>
  <c r="I46"/>
  <c r="AG46" s="1"/>
  <c r="C40" i="20"/>
  <c r="C31"/>
  <c r="AI28"/>
  <c r="AC28"/>
  <c r="V28"/>
  <c r="Q28"/>
  <c r="J28"/>
  <c r="AI26"/>
  <c r="V26"/>
  <c r="Q26"/>
  <c r="AI24"/>
  <c r="V24"/>
  <c r="Q24"/>
  <c r="AI22"/>
  <c r="V22"/>
  <c r="Q22"/>
  <c r="AI20"/>
  <c r="V20"/>
  <c r="Q20"/>
  <c r="AI18"/>
  <c r="V18"/>
  <c r="Q18"/>
  <c r="AI16"/>
  <c r="V16"/>
  <c r="Q16"/>
  <c r="AI14"/>
  <c r="V14"/>
  <c r="Q14"/>
  <c r="AI12"/>
  <c r="V12"/>
  <c r="Q12"/>
  <c r="AI10"/>
  <c r="V10"/>
  <c r="Q10"/>
  <c r="AC4"/>
  <c r="AC6"/>
  <c r="AC7"/>
  <c r="AC5"/>
  <c r="F5"/>
  <c r="F6"/>
  <c r="F4"/>
  <c r="P33" l="1"/>
  <c r="AC33" s="1"/>
  <c r="AB46"/>
  <c r="Y35"/>
  <c r="P37" s="1"/>
  <c r="V33"/>
  <c r="M37" s="1"/>
  <c r="AE42"/>
  <c r="J48" s="1"/>
  <c r="S33"/>
  <c r="V35"/>
  <c r="S37" s="1"/>
  <c r="Y42"/>
  <c r="J46" s="1"/>
  <c r="AB42"/>
  <c r="AA42" s="1"/>
  <c r="Y44"/>
  <c r="P46" s="1"/>
  <c r="S42"/>
  <c r="V42"/>
  <c r="M46" s="1"/>
  <c r="AE44"/>
  <c r="P48" s="1"/>
  <c r="V44"/>
  <c r="U44" s="1"/>
  <c r="P42"/>
  <c r="M44" s="1"/>
  <c r="AK44" s="1"/>
  <c r="AE46"/>
  <c r="V48" s="1"/>
  <c r="AB44"/>
  <c r="AA44" s="1"/>
  <c r="Y33"/>
  <c r="J37" s="1"/>
  <c r="J35"/>
  <c r="AE33"/>
  <c r="I37" l="1"/>
  <c r="U33"/>
  <c r="AC37"/>
  <c r="AI48"/>
  <c r="I46"/>
  <c r="AK42"/>
  <c r="O37"/>
  <c r="AA37"/>
  <c r="AA46"/>
  <c r="J44"/>
  <c r="AI44" s="1"/>
  <c r="AM44" s="1"/>
  <c r="AG33"/>
  <c r="S46"/>
  <c r="O46" s="1"/>
  <c r="M48"/>
  <c r="I48" s="1"/>
  <c r="AG48" s="1"/>
  <c r="S48"/>
  <c r="O48" s="1"/>
  <c r="U42"/>
  <c r="U35"/>
  <c r="AG46"/>
  <c r="Y48"/>
  <c r="U48" s="1"/>
  <c r="AI46"/>
  <c r="O42"/>
  <c r="AG42" s="1"/>
  <c r="AI42"/>
  <c r="AM42" s="1"/>
  <c r="O33"/>
  <c r="AA33" s="1"/>
  <c r="M35"/>
  <c r="AE35" s="1"/>
  <c r="AC35"/>
  <c r="AE37"/>
  <c r="AG37" s="1"/>
  <c r="I44"/>
  <c r="F6" i="16"/>
  <c r="AC4"/>
  <c r="AC6"/>
  <c r="F5"/>
  <c r="AC5"/>
  <c r="AC7"/>
  <c r="AG44" i="20" l="1"/>
  <c r="AK46"/>
  <c r="AM46" s="1"/>
  <c r="AK48"/>
  <c r="AM48" s="1"/>
  <c r="AG35"/>
  <c r="I35"/>
  <c r="AA35" s="1"/>
  <c r="C40" i="16"/>
  <c r="C61" i="10" l="1"/>
  <c r="C63"/>
  <c r="C65"/>
  <c r="C55"/>
  <c r="C57"/>
  <c r="C59"/>
  <c r="C53"/>
  <c r="C51"/>
  <c r="C49"/>
  <c r="C45"/>
  <c r="C47"/>
  <c r="C43"/>
  <c r="C41"/>
  <c r="C37"/>
  <c r="C39"/>
  <c r="C35"/>
  <c r="C29"/>
  <c r="C33"/>
  <c r="C31"/>
  <c r="C23"/>
  <c r="C25"/>
  <c r="C21"/>
  <c r="C27"/>
  <c r="C15"/>
  <c r="C19"/>
  <c r="C17"/>
  <c r="C13"/>
  <c r="C9"/>
  <c r="C11"/>
  <c r="C7"/>
  <c r="C5"/>
  <c r="C1"/>
  <c r="C3"/>
  <c r="AA4" i="3"/>
  <c r="AA6" i="12"/>
  <c r="AA5" i="14"/>
  <c r="AA5" i="13"/>
  <c r="AA5" i="17"/>
  <c r="AA4"/>
  <c r="AA5" i="3"/>
  <c r="K6" i="13"/>
  <c r="K5" i="17"/>
  <c r="K5" i="12"/>
  <c r="AA7" i="3"/>
  <c r="K6" i="14"/>
  <c r="K6" i="12"/>
  <c r="AA6" i="14"/>
  <c r="AA6" i="13"/>
  <c r="K6" i="3"/>
  <c r="AA6" i="17"/>
  <c r="AA4" i="13"/>
  <c r="K4" i="17"/>
  <c r="K4" i="3"/>
  <c r="AA7" i="12"/>
  <c r="AA5"/>
  <c r="K5" i="13"/>
  <c r="AA4" i="12"/>
  <c r="AA6" i="3"/>
  <c r="K5" i="14"/>
  <c r="AA7" i="17"/>
  <c r="K6"/>
  <c r="K5" i="3"/>
  <c r="K4" i="14"/>
  <c r="AA4"/>
  <c r="K4" i="13"/>
  <c r="K4" i="12"/>
  <c r="B5" i="10" l="1"/>
  <c r="D5"/>
  <c r="B27"/>
  <c r="B39"/>
  <c r="B65"/>
  <c r="B1"/>
  <c r="D1"/>
  <c r="B15"/>
  <c r="B35"/>
  <c r="B51"/>
  <c r="B3"/>
  <c r="B11"/>
  <c r="B19"/>
  <c r="B25"/>
  <c r="B29"/>
  <c r="B41"/>
  <c r="B49"/>
  <c r="B57"/>
  <c r="B61"/>
  <c r="B13"/>
  <c r="B31"/>
  <c r="B47"/>
  <c r="B53"/>
  <c r="B9"/>
  <c r="B23"/>
  <c r="B43"/>
  <c r="B55"/>
  <c r="B7"/>
  <c r="B17"/>
  <c r="B21"/>
  <c r="B33"/>
  <c r="B37"/>
  <c r="B45"/>
  <c r="B59"/>
  <c r="B63"/>
  <c r="T2" i="14"/>
  <c r="T2" i="3"/>
  <c r="T2" i="12"/>
  <c r="T2" i="13"/>
  <c r="T2" i="17"/>
  <c r="V20" i="14"/>
  <c r="Q20"/>
  <c r="V18"/>
  <c r="Q18"/>
  <c r="V16"/>
  <c r="Q16"/>
  <c r="V14"/>
  <c r="Q14"/>
  <c r="V12"/>
  <c r="Q12"/>
  <c r="V10"/>
  <c r="Q10"/>
  <c r="V26" i="12"/>
  <c r="Q26"/>
  <c r="V24"/>
  <c r="Q24"/>
  <c r="V22"/>
  <c r="Q22"/>
  <c r="V20"/>
  <c r="Q20"/>
  <c r="V18"/>
  <c r="Q18"/>
  <c r="V16"/>
  <c r="Q16"/>
  <c r="V14"/>
  <c r="Q14"/>
  <c r="V12"/>
  <c r="Q12"/>
  <c r="V10"/>
  <c r="Q10"/>
  <c r="V26" i="3"/>
  <c r="Q26"/>
  <c r="V24"/>
  <c r="Q24"/>
  <c r="V22"/>
  <c r="Q22"/>
  <c r="V20"/>
  <c r="Q20"/>
  <c r="V18"/>
  <c r="Q18"/>
  <c r="V16"/>
  <c r="Q16"/>
  <c r="V14"/>
  <c r="Q14"/>
  <c r="V12"/>
  <c r="Q12"/>
  <c r="V10"/>
  <c r="Q10"/>
  <c r="V44" i="14"/>
  <c r="S46" s="1"/>
  <c r="P42"/>
  <c r="V35"/>
  <c r="S37" s="1"/>
  <c r="AC28" i="16"/>
  <c r="J28"/>
  <c r="AI28"/>
  <c r="V28"/>
  <c r="Q28"/>
  <c r="AI28" i="14"/>
  <c r="AC28"/>
  <c r="V28"/>
  <c r="Q28"/>
  <c r="J28"/>
  <c r="AI26"/>
  <c r="X26"/>
  <c r="V26"/>
  <c r="Q26"/>
  <c r="J26"/>
  <c r="AI24"/>
  <c r="X24"/>
  <c r="V24"/>
  <c r="Q24"/>
  <c r="J24"/>
  <c r="AI22"/>
  <c r="AC22"/>
  <c r="V22"/>
  <c r="Q22"/>
  <c r="J22"/>
  <c r="AC22" i="13"/>
  <c r="J22"/>
  <c r="AI22"/>
  <c r="V22"/>
  <c r="Q22"/>
  <c r="AI28"/>
  <c r="AC28"/>
  <c r="V28"/>
  <c r="Q28"/>
  <c r="J28"/>
  <c r="AI28" i="12"/>
  <c r="AC28"/>
  <c r="V28"/>
  <c r="Q28"/>
  <c r="J28"/>
  <c r="AI28" i="3"/>
  <c r="AC28"/>
  <c r="V28"/>
  <c r="Q28"/>
  <c r="J28"/>
  <c r="AC28" i="17"/>
  <c r="J28"/>
  <c r="D3" i="10" l="1"/>
  <c r="D7"/>
  <c r="D9"/>
  <c r="D13"/>
  <c r="D11"/>
  <c r="AA10" i="4" s="1"/>
  <c r="Y42" i="14"/>
  <c r="J46" s="1"/>
  <c r="Y44"/>
  <c r="P46" s="1"/>
  <c r="Y35"/>
  <c r="P37" s="1"/>
  <c r="S42"/>
  <c r="J44" s="1"/>
  <c r="V42"/>
  <c r="M46" s="1"/>
  <c r="J8" i="4"/>
  <c r="J18"/>
  <c r="J58"/>
  <c r="J50"/>
  <c r="J52"/>
  <c r="AA35"/>
  <c r="Y33" i="14"/>
  <c r="J37" s="1"/>
  <c r="V33"/>
  <c r="S33"/>
  <c r="J35" s="1"/>
  <c r="P33"/>
  <c r="O33" s="1"/>
  <c r="S33" i="12"/>
  <c r="Y44"/>
  <c r="P46" s="1"/>
  <c r="P33"/>
  <c r="O33" s="1"/>
  <c r="AB46"/>
  <c r="V42"/>
  <c r="V33"/>
  <c r="M37" s="1"/>
  <c r="V44"/>
  <c r="AE46"/>
  <c r="V48" s="1"/>
  <c r="Y33"/>
  <c r="J37" s="1"/>
  <c r="S42"/>
  <c r="J44" s="1"/>
  <c r="Y35"/>
  <c r="P37" s="1"/>
  <c r="AE44"/>
  <c r="P48" s="1"/>
  <c r="AE42"/>
  <c r="J48" s="1"/>
  <c r="Y42"/>
  <c r="J46" s="1"/>
  <c r="P42"/>
  <c r="V35"/>
  <c r="S37" s="1"/>
  <c r="AE37" s="1"/>
  <c r="AB44"/>
  <c r="S48" s="1"/>
  <c r="AB42"/>
  <c r="S42" i="3"/>
  <c r="J44" s="1"/>
  <c r="I44" s="1"/>
  <c r="Y35"/>
  <c r="P37" s="1"/>
  <c r="AE44"/>
  <c r="P48" s="1"/>
  <c r="AE42"/>
  <c r="J48" s="1"/>
  <c r="P42"/>
  <c r="V35"/>
  <c r="S37" s="1"/>
  <c r="AB44"/>
  <c r="S48" s="1"/>
  <c r="AB42"/>
  <c r="M48" s="1"/>
  <c r="S33"/>
  <c r="AE46"/>
  <c r="V48" s="1"/>
  <c r="U48" s="1"/>
  <c r="Y42"/>
  <c r="J46" s="1"/>
  <c r="Y33"/>
  <c r="J37" s="1"/>
  <c r="Y44"/>
  <c r="P46" s="1"/>
  <c r="AB46"/>
  <c r="Y48" s="1"/>
  <c r="V42"/>
  <c r="M46" s="1"/>
  <c r="V33"/>
  <c r="M37" s="1"/>
  <c r="V44"/>
  <c r="S46" s="1"/>
  <c r="O46" s="1"/>
  <c r="P33"/>
  <c r="M35" s="1"/>
  <c r="O46" i="14"/>
  <c r="O37"/>
  <c r="J35" i="12"/>
  <c r="AE33"/>
  <c r="Y48"/>
  <c r="AA33"/>
  <c r="M35"/>
  <c r="AE35" s="1"/>
  <c r="M44"/>
  <c r="U33"/>
  <c r="AA44"/>
  <c r="AK42" i="3"/>
  <c r="M44"/>
  <c r="O42"/>
  <c r="J35"/>
  <c r="AE33"/>
  <c r="J22" i="17"/>
  <c r="X10" i="3"/>
  <c r="J16"/>
  <c r="M35" i="14"/>
  <c r="U42"/>
  <c r="AC44"/>
  <c r="AA46"/>
  <c r="AC46"/>
  <c r="I46"/>
  <c r="AC35"/>
  <c r="I35"/>
  <c r="AE46"/>
  <c r="M37"/>
  <c r="AE37" s="1"/>
  <c r="U44"/>
  <c r="U35"/>
  <c r="O42"/>
  <c r="AA42" s="1"/>
  <c r="AE42"/>
  <c r="M44"/>
  <c r="AE44" s="1"/>
  <c r="AC42"/>
  <c r="AG42" s="1"/>
  <c r="AK44" i="12" l="1"/>
  <c r="AA42"/>
  <c r="I37"/>
  <c r="O48"/>
  <c r="AK42"/>
  <c r="AA37"/>
  <c r="U48"/>
  <c r="AG48" s="1"/>
  <c r="O42"/>
  <c r="AI42"/>
  <c r="AM42" s="1"/>
  <c r="M48"/>
  <c r="I48" s="1"/>
  <c r="U35"/>
  <c r="AK44" i="3"/>
  <c r="AI46"/>
  <c r="U35"/>
  <c r="AE35"/>
  <c r="AA46"/>
  <c r="U44"/>
  <c r="AA42"/>
  <c r="U33"/>
  <c r="AC33"/>
  <c r="AG33" s="1"/>
  <c r="AA44"/>
  <c r="AG44"/>
  <c r="AI44"/>
  <c r="AG42"/>
  <c r="U42"/>
  <c r="AE37"/>
  <c r="O33"/>
  <c r="AA33" s="1"/>
  <c r="U33" i="14"/>
  <c r="AA33" s="1"/>
  <c r="AE33"/>
  <c r="AC37"/>
  <c r="AG37" s="1"/>
  <c r="AA35"/>
  <c r="AE35"/>
  <c r="AG35" s="1"/>
  <c r="AC33"/>
  <c r="AG46"/>
  <c r="U44" i="12"/>
  <c r="S46"/>
  <c r="M46"/>
  <c r="I46" s="1"/>
  <c r="U42"/>
  <c r="AG42" s="1"/>
  <c r="AI48"/>
  <c r="O37"/>
  <c r="AC37"/>
  <c r="AG37" s="1"/>
  <c r="AC33"/>
  <c r="AG33" s="1"/>
  <c r="AI46"/>
  <c r="AI44"/>
  <c r="AM44" s="1"/>
  <c r="AA46"/>
  <c r="AK46" i="3"/>
  <c r="AM46" s="1"/>
  <c r="I46"/>
  <c r="AG46" s="1"/>
  <c r="AI42"/>
  <c r="AM42" s="1"/>
  <c r="O48"/>
  <c r="I37"/>
  <c r="AA37" s="1"/>
  <c r="AC37"/>
  <c r="AI48"/>
  <c r="O37"/>
  <c r="AC35" i="12"/>
  <c r="AG35" s="1"/>
  <c r="AA35"/>
  <c r="I35"/>
  <c r="I44"/>
  <c r="AG44" s="1"/>
  <c r="AC35" i="3"/>
  <c r="AG35" s="1"/>
  <c r="I35"/>
  <c r="AA35" s="1"/>
  <c r="AK48"/>
  <c r="I48"/>
  <c r="AG48" s="1"/>
  <c r="AG44" i="14"/>
  <c r="I37"/>
  <c r="AA37" s="1"/>
  <c r="I44"/>
  <c r="AA44" s="1"/>
  <c r="AK48" i="12" l="1"/>
  <c r="AM48" s="1"/>
  <c r="AM44" i="3"/>
  <c r="AG37"/>
  <c r="AG33" i="14"/>
  <c r="AK46" i="12"/>
  <c r="AM46" s="1"/>
  <c r="O46"/>
  <c r="AG46" s="1"/>
  <c r="AM48" i="3"/>
  <c r="AI28" i="17" l="1"/>
  <c r="V28"/>
  <c r="Q28"/>
  <c r="J10"/>
  <c r="C31"/>
  <c r="C33"/>
  <c r="I31" s="1"/>
  <c r="C40"/>
  <c r="C42"/>
  <c r="I40" s="1"/>
  <c r="AI26"/>
  <c r="V26"/>
  <c r="Q26"/>
  <c r="AI24"/>
  <c r="V24"/>
  <c r="Q24"/>
  <c r="AI22"/>
  <c r="V22"/>
  <c r="Q22"/>
  <c r="AI20"/>
  <c r="V20"/>
  <c r="Q20"/>
  <c r="AI18"/>
  <c r="V18"/>
  <c r="Q18"/>
  <c r="AI16"/>
  <c r="V16"/>
  <c r="Q16"/>
  <c r="AI14"/>
  <c r="V14"/>
  <c r="Q14"/>
  <c r="AI12"/>
  <c r="V12"/>
  <c r="Q12"/>
  <c r="AI10"/>
  <c r="V10"/>
  <c r="Q10"/>
  <c r="AI26" i="16"/>
  <c r="AI24"/>
  <c r="AI22"/>
  <c r="AI20"/>
  <c r="AI18"/>
  <c r="AI16"/>
  <c r="AI14"/>
  <c r="AI12"/>
  <c r="AI10"/>
  <c r="C31"/>
  <c r="V26"/>
  <c r="Q26"/>
  <c r="V24"/>
  <c r="Q24"/>
  <c r="V22"/>
  <c r="Q22"/>
  <c r="V20"/>
  <c r="Q20"/>
  <c r="V18"/>
  <c r="Q18"/>
  <c r="V16"/>
  <c r="Q16"/>
  <c r="V14"/>
  <c r="Q14"/>
  <c r="V12"/>
  <c r="Q12"/>
  <c r="V10"/>
  <c r="Q10"/>
  <c r="C40" i="14"/>
  <c r="C31"/>
  <c r="AI20"/>
  <c r="AI18"/>
  <c r="AI16"/>
  <c r="AI14"/>
  <c r="AI12"/>
  <c r="AI10"/>
  <c r="C46"/>
  <c r="U40" s="1"/>
  <c r="C44"/>
  <c r="O40" s="1"/>
  <c r="C42"/>
  <c r="I40" s="1"/>
  <c r="AI26" i="13"/>
  <c r="AI24"/>
  <c r="AI20"/>
  <c r="AI18"/>
  <c r="AI16"/>
  <c r="AI14"/>
  <c r="AI12"/>
  <c r="AI10"/>
  <c r="X26"/>
  <c r="X24"/>
  <c r="J26"/>
  <c r="J24"/>
  <c r="C40"/>
  <c r="C31"/>
  <c r="V26"/>
  <c r="Q26"/>
  <c r="V24"/>
  <c r="Q24"/>
  <c r="V20"/>
  <c r="Q20"/>
  <c r="V18"/>
  <c r="Q18"/>
  <c r="V16"/>
  <c r="Q16"/>
  <c r="V14"/>
  <c r="Q14"/>
  <c r="V12"/>
  <c r="Q12"/>
  <c r="V10"/>
  <c r="Q10"/>
  <c r="C42" i="12"/>
  <c r="I40" s="1"/>
  <c r="C40"/>
  <c r="C31"/>
  <c r="AI26"/>
  <c r="AI24"/>
  <c r="AI22"/>
  <c r="AI20"/>
  <c r="AI18"/>
  <c r="AI16"/>
  <c r="AI14"/>
  <c r="AI12"/>
  <c r="AI10"/>
  <c r="C37"/>
  <c r="U31" s="1"/>
  <c r="C44"/>
  <c r="O40" s="1"/>
  <c r="C33"/>
  <c r="I31" s="1"/>
  <c r="C65" i="11"/>
  <c r="C63"/>
  <c r="D63" s="1"/>
  <c r="C61"/>
  <c r="C59"/>
  <c r="C57"/>
  <c r="C55"/>
  <c r="C53"/>
  <c r="C51"/>
  <c r="C49"/>
  <c r="C47"/>
  <c r="C45"/>
  <c r="C43"/>
  <c r="C41"/>
  <c r="C39"/>
  <c r="C37"/>
  <c r="C35"/>
  <c r="C33"/>
  <c r="C31"/>
  <c r="C29"/>
  <c r="C27"/>
  <c r="C25"/>
  <c r="C23"/>
  <c r="C21"/>
  <c r="C19"/>
  <c r="C17"/>
  <c r="C15"/>
  <c r="C13"/>
  <c r="D13" s="1"/>
  <c r="C11"/>
  <c r="D11" s="1"/>
  <c r="C9"/>
  <c r="D9" s="1"/>
  <c r="C7"/>
  <c r="D7" s="1"/>
  <c r="C5"/>
  <c r="D5" s="1"/>
  <c r="C3"/>
  <c r="D3" s="1"/>
  <c r="C1"/>
  <c r="D1" s="1"/>
  <c r="D59" i="10"/>
  <c r="D49"/>
  <c r="AA27" i="4" s="1"/>
  <c r="C40" i="3"/>
  <c r="C31"/>
  <c r="AI26"/>
  <c r="AI24"/>
  <c r="AI22"/>
  <c r="AI20"/>
  <c r="AI18"/>
  <c r="AI16"/>
  <c r="AI14"/>
  <c r="AI12"/>
  <c r="AI10"/>
  <c r="D21" i="10" l="1"/>
  <c r="AA8" i="4" s="1"/>
  <c r="D45" i="10"/>
  <c r="J37" i="4" s="1"/>
  <c r="D53" i="10"/>
  <c r="J48" i="4" s="1"/>
  <c r="D27" i="10"/>
  <c r="J20" i="4" s="1"/>
  <c r="D39" i="10"/>
  <c r="J10" i="4" s="1"/>
  <c r="D55" i="10"/>
  <c r="J14" i="4" s="1"/>
  <c r="D15" i="10"/>
  <c r="AA33" i="4" s="1"/>
  <c r="D43" i="10"/>
  <c r="AA14" i="4" s="1"/>
  <c r="D57" i="10"/>
  <c r="AA37" i="4" s="1"/>
  <c r="D61" i="10"/>
  <c r="J46" i="4" s="1"/>
  <c r="D23" i="11"/>
  <c r="D39"/>
  <c r="D21"/>
  <c r="D37"/>
  <c r="D61"/>
  <c r="D19"/>
  <c r="D27"/>
  <c r="D35"/>
  <c r="D43"/>
  <c r="D51"/>
  <c r="D59"/>
  <c r="D17" i="10"/>
  <c r="J56" i="4" s="1"/>
  <c r="D33" i="10"/>
  <c r="J16" i="4" s="1"/>
  <c r="D37" i="10"/>
  <c r="AA12" i="4" s="1"/>
  <c r="D65" i="10"/>
  <c r="AA29" i="4" s="1"/>
  <c r="D31" i="10"/>
  <c r="AA18" i="4" s="1"/>
  <c r="D47" i="10"/>
  <c r="J54" i="4" s="1"/>
  <c r="D51" i="10"/>
  <c r="J31" i="4" s="1"/>
  <c r="D23" i="10"/>
  <c r="AA31" i="4" s="1"/>
  <c r="D35" i="10"/>
  <c r="J27" i="4" s="1"/>
  <c r="D19" i="10"/>
  <c r="AA16" i="4" s="1"/>
  <c r="D25" i="10"/>
  <c r="J29" i="4" s="1"/>
  <c r="D29" i="10"/>
  <c r="J33" i="4" s="1"/>
  <c r="D41" i="10"/>
  <c r="J39" i="4" s="1"/>
  <c r="D63" i="10"/>
  <c r="J12" i="4" s="1"/>
  <c r="D15" i="11"/>
  <c r="D31"/>
  <c r="D47"/>
  <c r="D29"/>
  <c r="D45"/>
  <c r="D53"/>
  <c r="D17"/>
  <c r="D25"/>
  <c r="D33"/>
  <c r="D41"/>
  <c r="D49"/>
  <c r="D57"/>
  <c r="D65"/>
  <c r="D55"/>
  <c r="J35" i="4"/>
  <c r="B53" i="11"/>
  <c r="B21"/>
  <c r="B51"/>
  <c r="B59"/>
  <c r="B45"/>
  <c r="B19"/>
  <c r="B27"/>
  <c r="B35"/>
  <c r="B43"/>
  <c r="B49"/>
  <c r="B9"/>
  <c r="B3"/>
  <c r="B1"/>
  <c r="AE44" i="16"/>
  <c r="P48" s="1"/>
  <c r="S42"/>
  <c r="Y35"/>
  <c r="P37" s="1"/>
  <c r="S33"/>
  <c r="J35" s="1"/>
  <c r="AC35" s="1"/>
  <c r="AE46"/>
  <c r="Y42"/>
  <c r="J46" s="1"/>
  <c r="Y33"/>
  <c r="U33" s="1"/>
  <c r="Y44"/>
  <c r="AE42"/>
  <c r="J48" s="1"/>
  <c r="P42"/>
  <c r="V35"/>
  <c r="S37" s="1"/>
  <c r="O37" s="1"/>
  <c r="AB44"/>
  <c r="AB42"/>
  <c r="AA42" s="1"/>
  <c r="P33"/>
  <c r="O33" s="1"/>
  <c r="AB46"/>
  <c r="Y48" s="1"/>
  <c r="V33"/>
  <c r="V44"/>
  <c r="S46" s="1"/>
  <c r="V42"/>
  <c r="M46" s="1"/>
  <c r="Y35" i="17"/>
  <c r="M35" i="16"/>
  <c r="AE35" s="1"/>
  <c r="U42"/>
  <c r="M37"/>
  <c r="O42"/>
  <c r="AK42"/>
  <c r="J44"/>
  <c r="M44"/>
  <c r="AK44" s="1"/>
  <c r="AI42"/>
  <c r="S48"/>
  <c r="V48"/>
  <c r="P46"/>
  <c r="O46" s="1"/>
  <c r="B61" i="11"/>
  <c r="B41"/>
  <c r="B65"/>
  <c r="B57"/>
  <c r="B29"/>
  <c r="B37"/>
  <c r="B33"/>
  <c r="B15"/>
  <c r="B11"/>
  <c r="S42" i="13"/>
  <c r="Y44"/>
  <c r="P46" s="1"/>
  <c r="Y42"/>
  <c r="J46" s="1"/>
  <c r="P42"/>
  <c r="V44"/>
  <c r="V42"/>
  <c r="S33"/>
  <c r="Y35"/>
  <c r="P37" s="1"/>
  <c r="Y33"/>
  <c r="J37" s="1"/>
  <c r="P33"/>
  <c r="V35"/>
  <c r="V33"/>
  <c r="Y44" i="17"/>
  <c r="P46" s="1"/>
  <c r="AE42"/>
  <c r="Y33"/>
  <c r="J37" s="1"/>
  <c r="P37"/>
  <c r="AE44"/>
  <c r="Y42"/>
  <c r="J46" s="1"/>
  <c r="AE46"/>
  <c r="S42"/>
  <c r="S33"/>
  <c r="V44"/>
  <c r="AB42"/>
  <c r="V33"/>
  <c r="AB44"/>
  <c r="V42"/>
  <c r="V35"/>
  <c r="AB46"/>
  <c r="P42"/>
  <c r="P33"/>
  <c r="J10" i="3"/>
  <c r="J22"/>
  <c r="J12"/>
  <c r="J24"/>
  <c r="J18"/>
  <c r="C48"/>
  <c r="AA40" s="1"/>
  <c r="X24"/>
  <c r="X20"/>
  <c r="X14"/>
  <c r="J22" i="12"/>
  <c r="J10"/>
  <c r="X12"/>
  <c r="J26"/>
  <c r="J20"/>
  <c r="J20" i="13"/>
  <c r="J12"/>
  <c r="J18" i="14"/>
  <c r="J10"/>
  <c r="X12"/>
  <c r="J16"/>
  <c r="C44" i="17"/>
  <c r="O40" s="1"/>
  <c r="J26"/>
  <c r="X12"/>
  <c r="J20"/>
  <c r="C46" i="3"/>
  <c r="U40" s="1"/>
  <c r="J14"/>
  <c r="X26"/>
  <c r="X18"/>
  <c r="J24" i="12"/>
  <c r="J18"/>
  <c r="J12"/>
  <c r="C37" i="13"/>
  <c r="U31" s="1"/>
  <c r="X18"/>
  <c r="X14"/>
  <c r="J20" i="14"/>
  <c r="J12"/>
  <c r="J24" i="17"/>
  <c r="J18"/>
  <c r="J12"/>
  <c r="C37" i="3"/>
  <c r="U31" s="1"/>
  <c r="X22"/>
  <c r="X16"/>
  <c r="X22" i="12"/>
  <c r="X16"/>
  <c r="X24"/>
  <c r="X20"/>
  <c r="X14"/>
  <c r="X10" i="13"/>
  <c r="J14"/>
  <c r="X16"/>
  <c r="X20"/>
  <c r="X18" i="14"/>
  <c r="X14"/>
  <c r="C37" i="17"/>
  <c r="U31" s="1"/>
  <c r="X22"/>
  <c r="X16"/>
  <c r="C48"/>
  <c r="AA40" s="1"/>
  <c r="X20"/>
  <c r="X14"/>
  <c r="X24"/>
  <c r="J26" i="3"/>
  <c r="J20"/>
  <c r="X12"/>
  <c r="X10" i="12"/>
  <c r="J16"/>
  <c r="X26"/>
  <c r="X18"/>
  <c r="J14"/>
  <c r="C33" i="13"/>
  <c r="I31" s="1"/>
  <c r="J18"/>
  <c r="J10"/>
  <c r="C44"/>
  <c r="O40" s="1"/>
  <c r="X12"/>
  <c r="J16"/>
  <c r="X10" i="14"/>
  <c r="J14"/>
  <c r="X20"/>
  <c r="X16"/>
  <c r="C35" i="17"/>
  <c r="O31" s="1"/>
  <c r="J16"/>
  <c r="C46"/>
  <c r="U40" s="1"/>
  <c r="X26"/>
  <c r="X18"/>
  <c r="J14"/>
  <c r="AC37"/>
  <c r="B7" i="11"/>
  <c r="B5"/>
  <c r="B13"/>
  <c r="B31"/>
  <c r="B39"/>
  <c r="B47"/>
  <c r="B55"/>
  <c r="B63"/>
  <c r="B25"/>
  <c r="X10" i="17"/>
  <c r="B23" i="11"/>
  <c r="B17"/>
  <c r="AC46" i="13"/>
  <c r="C33" i="3"/>
  <c r="I31" s="1"/>
  <c r="C42"/>
  <c r="I40" s="1"/>
  <c r="C44"/>
  <c r="O40" s="1"/>
  <c r="C35"/>
  <c r="O31" s="1"/>
  <c r="C33" i="14"/>
  <c r="I31" s="1"/>
  <c r="C37"/>
  <c r="U31" s="1"/>
  <c r="C35"/>
  <c r="O31" s="1"/>
  <c r="C42" i="13"/>
  <c r="I40" s="1"/>
  <c r="C35"/>
  <c r="O31" s="1"/>
  <c r="C46"/>
  <c r="U40" s="1"/>
  <c r="C35" i="12"/>
  <c r="O31" s="1"/>
  <c r="C46"/>
  <c r="U40" s="1"/>
  <c r="C48"/>
  <c r="AA40" s="1"/>
  <c r="AI48" i="16" l="1"/>
  <c r="J37"/>
  <c r="AA37" s="1"/>
  <c r="O48"/>
  <c r="AA44"/>
  <c r="AG35"/>
  <c r="AE33"/>
  <c r="AK46"/>
  <c r="AA33"/>
  <c r="U48"/>
  <c r="AG42"/>
  <c r="I35"/>
  <c r="AC33"/>
  <c r="AG33" s="1"/>
  <c r="AI42" i="17"/>
  <c r="AI46"/>
  <c r="M48" i="16"/>
  <c r="U35"/>
  <c r="AA35" s="1"/>
  <c r="U44"/>
  <c r="AA46"/>
  <c r="AI46"/>
  <c r="AC37"/>
  <c r="I37"/>
  <c r="I44"/>
  <c r="AG44" s="1"/>
  <c r="AI44"/>
  <c r="AM44" s="1"/>
  <c r="I46"/>
  <c r="AG46" s="1"/>
  <c r="AM42"/>
  <c r="AE37"/>
  <c r="AK48"/>
  <c r="AM48" s="1"/>
  <c r="I48"/>
  <c r="AG48" s="1"/>
  <c r="S37" i="13"/>
  <c r="U35"/>
  <c r="AC37"/>
  <c r="J35"/>
  <c r="AE33"/>
  <c r="S46"/>
  <c r="O46" s="1"/>
  <c r="U44"/>
  <c r="J44"/>
  <c r="AE42"/>
  <c r="M37"/>
  <c r="AE37" s="1"/>
  <c r="U33"/>
  <c r="M35"/>
  <c r="AE35" s="1"/>
  <c r="O33"/>
  <c r="AA33"/>
  <c r="AC33"/>
  <c r="M46"/>
  <c r="U42"/>
  <c r="AA42"/>
  <c r="M44"/>
  <c r="AE44" s="1"/>
  <c r="AC42"/>
  <c r="AG42" s="1"/>
  <c r="O42"/>
  <c r="O37"/>
  <c r="J48" i="17"/>
  <c r="P48"/>
  <c r="V48"/>
  <c r="J44"/>
  <c r="AI44" s="1"/>
  <c r="AK42"/>
  <c r="J35"/>
  <c r="AC35" s="1"/>
  <c r="AE33"/>
  <c r="U44"/>
  <c r="S46"/>
  <c r="O46" s="1"/>
  <c r="AA42"/>
  <c r="M48"/>
  <c r="U33"/>
  <c r="M37"/>
  <c r="I37" s="1"/>
  <c r="AA44"/>
  <c r="S48"/>
  <c r="M46"/>
  <c r="U42"/>
  <c r="S37"/>
  <c r="U35"/>
  <c r="AA46"/>
  <c r="Y48"/>
  <c r="AG42"/>
  <c r="O42"/>
  <c r="M44"/>
  <c r="AA33"/>
  <c r="M35"/>
  <c r="O33"/>
  <c r="AC33"/>
  <c r="AG33" s="1"/>
  <c r="AE5" i="22"/>
  <c r="AE7" i="21"/>
  <c r="H5" i="16"/>
  <c r="AE7" i="20"/>
  <c r="AE6" i="21"/>
  <c r="AE4" i="16"/>
  <c r="H6"/>
  <c r="H4" i="23"/>
  <c r="AE7" i="16"/>
  <c r="H4"/>
  <c r="H5" i="21"/>
  <c r="H6" i="20"/>
  <c r="AE6"/>
  <c r="H5" i="22"/>
  <c r="AE6" i="23"/>
  <c r="H5"/>
  <c r="AE5" i="21"/>
  <c r="AE5" i="16"/>
  <c r="AE4" i="21"/>
  <c r="AE4" i="20"/>
  <c r="AE4" i="23"/>
  <c r="H6" i="21"/>
  <c r="H6" i="23"/>
  <c r="AE5" i="20"/>
  <c r="H4" i="21"/>
  <c r="AE5" i="23"/>
  <c r="H4" i="20"/>
  <c r="H4" i="22"/>
  <c r="AE4"/>
  <c r="AE6"/>
  <c r="H6"/>
  <c r="H5" i="20"/>
  <c r="AE6" i="16"/>
  <c r="T2" i="23" l="1"/>
  <c r="AM46" i="16"/>
  <c r="I48" i="17"/>
  <c r="AI48"/>
  <c r="AM42"/>
  <c r="X14" i="16"/>
  <c r="C48"/>
  <c r="AA40" s="1"/>
  <c r="X20"/>
  <c r="X24"/>
  <c r="J26"/>
  <c r="X12"/>
  <c r="J20"/>
  <c r="C44"/>
  <c r="O40" s="1"/>
  <c r="C46" i="21"/>
  <c r="U40" s="1"/>
  <c r="X18"/>
  <c r="X26"/>
  <c r="J14"/>
  <c r="J24"/>
  <c r="J12"/>
  <c r="J18"/>
  <c r="C42"/>
  <c r="I40" s="1"/>
  <c r="X10"/>
  <c r="J16"/>
  <c r="C35"/>
  <c r="O31" s="1"/>
  <c r="J26"/>
  <c r="C44"/>
  <c r="O40" s="1"/>
  <c r="J20"/>
  <c r="X12"/>
  <c r="C48" i="20"/>
  <c r="AA40" s="1"/>
  <c r="X14"/>
  <c r="X24"/>
  <c r="X20"/>
  <c r="X16" i="16"/>
  <c r="X22"/>
  <c r="T2"/>
  <c r="X16" i="23"/>
  <c r="X20"/>
  <c r="C46"/>
  <c r="U40" s="1"/>
  <c r="C42" i="22"/>
  <c r="I40" s="1"/>
  <c r="J12"/>
  <c r="J20"/>
  <c r="X14" i="21"/>
  <c r="X20"/>
  <c r="C48"/>
  <c r="AA40" s="1"/>
  <c r="X24"/>
  <c r="J14" i="16"/>
  <c r="X18"/>
  <c r="X26"/>
  <c r="C46"/>
  <c r="U40" s="1"/>
  <c r="J10" i="20"/>
  <c r="C33"/>
  <c r="I31" s="1"/>
  <c r="J22"/>
  <c r="C44" i="22"/>
  <c r="O40" s="1"/>
  <c r="X12"/>
  <c r="J16"/>
  <c r="C42" i="23"/>
  <c r="I40" s="1"/>
  <c r="J12"/>
  <c r="J20"/>
  <c r="C37"/>
  <c r="U31" s="1"/>
  <c r="X14"/>
  <c r="X18"/>
  <c r="J26" i="20"/>
  <c r="C44"/>
  <c r="O40" s="1"/>
  <c r="J20"/>
  <c r="X12"/>
  <c r="C37"/>
  <c r="U31" s="1"/>
  <c r="T2"/>
  <c r="X22"/>
  <c r="X16"/>
  <c r="J14"/>
  <c r="C46"/>
  <c r="U40" s="1"/>
  <c r="X26"/>
  <c r="X18"/>
  <c r="X10" i="23"/>
  <c r="C35"/>
  <c r="O31" s="1"/>
  <c r="J14"/>
  <c r="J10" i="16"/>
  <c r="J22"/>
  <c r="C33" i="23"/>
  <c r="I31" s="1"/>
  <c r="J18"/>
  <c r="J10"/>
  <c r="C42" i="16"/>
  <c r="I40" s="1"/>
  <c r="J24"/>
  <c r="J18"/>
  <c r="J12"/>
  <c r="C35" i="22"/>
  <c r="O31" s="1"/>
  <c r="X10"/>
  <c r="J14"/>
  <c r="C33"/>
  <c r="I31" s="1"/>
  <c r="J18"/>
  <c r="J10"/>
  <c r="C35" i="20"/>
  <c r="O31" s="1"/>
  <c r="X10"/>
  <c r="J16"/>
  <c r="C46" i="22"/>
  <c r="U40" s="1"/>
  <c r="X20"/>
  <c r="X16"/>
  <c r="C44" i="23"/>
  <c r="O40" s="1"/>
  <c r="J16"/>
  <c r="X12"/>
  <c r="J22" i="21"/>
  <c r="C33"/>
  <c r="I31" s="1"/>
  <c r="J10"/>
  <c r="J24" i="20"/>
  <c r="J12"/>
  <c r="J18"/>
  <c r="C42"/>
  <c r="I40" s="1"/>
  <c r="X16" i="21"/>
  <c r="T2"/>
  <c r="X22"/>
  <c r="C37"/>
  <c r="U31" s="1"/>
  <c r="C37" i="22"/>
  <c r="U31" s="1"/>
  <c r="X18"/>
  <c r="T2"/>
  <c r="X14"/>
  <c r="AG33" i="13"/>
  <c r="J16" i="16"/>
  <c r="X10"/>
  <c r="AG37"/>
  <c r="C33"/>
  <c r="I31" s="1"/>
  <c r="AC44" i="13"/>
  <c r="AG44" s="1"/>
  <c r="I44"/>
  <c r="AA44" s="1"/>
  <c r="AC35"/>
  <c r="AG35" s="1"/>
  <c r="AA35"/>
  <c r="I35"/>
  <c r="I46"/>
  <c r="AA46" s="1"/>
  <c r="AE46"/>
  <c r="AG46" s="1"/>
  <c r="I37"/>
  <c r="AA37" s="1"/>
  <c r="AG37"/>
  <c r="O48" i="17"/>
  <c r="I46"/>
  <c r="AK46"/>
  <c r="AM46" s="1"/>
  <c r="AG46"/>
  <c r="AE37"/>
  <c r="AG37" s="1"/>
  <c r="O37"/>
  <c r="AA37" s="1"/>
  <c r="U48"/>
  <c r="AG48" s="1"/>
  <c r="AK48"/>
  <c r="AM48" s="1"/>
  <c r="AK44"/>
  <c r="AM44" s="1"/>
  <c r="I44"/>
  <c r="AG44" s="1"/>
  <c r="AE35"/>
  <c r="AG35" s="1"/>
  <c r="I35"/>
  <c r="AA35" s="1"/>
  <c r="C35" i="16"/>
  <c r="O31" s="1"/>
  <c r="C37"/>
  <c r="U31" s="1"/>
</calcChain>
</file>

<file path=xl/sharedStrings.xml><?xml version="1.0" encoding="utf-8"?>
<sst xmlns="http://schemas.openxmlformats.org/spreadsheetml/2006/main" count="1988" uniqueCount="351">
  <si>
    <t xml:space="preserve">第５回 関東少年サッカー大会　栃木県大会宇河地区予選　組み合わせ  </t>
  </si>
  <si>
    <t>〇印は会場運営をお願いします</t>
  </si>
  <si>
    <t>Ａ</t>
  </si>
  <si>
    <t>グリーンパーク白沢Ａ(北)  会場</t>
  </si>
  <si>
    <t>Ｄ</t>
  </si>
  <si>
    <t>石井緑地No.３  会場</t>
  </si>
  <si>
    <t>細谷ＳＣ</t>
  </si>
  <si>
    <t>a</t>
  </si>
  <si>
    <t>②</t>
  </si>
  <si>
    <t>ｇ</t>
  </si>
  <si>
    <t>サウス宇都宮ＳＣ</t>
  </si>
  <si>
    <t>③</t>
  </si>
  <si>
    <t>ＦＣアネーロ</t>
  </si>
  <si>
    <t>ＳＵＧＡＯ ＳＣ</t>
  </si>
  <si>
    <t>ＦＣグラシアス</t>
  </si>
  <si>
    <t>ｈ</t>
  </si>
  <si>
    <t>富士見ＳＳＳ</t>
  </si>
  <si>
    <t>ｂ</t>
  </si>
  <si>
    <t>緑が丘ＹＦＣ</t>
  </si>
  <si>
    <t>ＦＣみらいＶ</t>
  </si>
  <si>
    <t>ＦＣアリーバ</t>
  </si>
  <si>
    <t>Ｂ</t>
  </si>
  <si>
    <t>石井緑地No.１  会場</t>
  </si>
  <si>
    <t>Ｅ</t>
  </si>
  <si>
    <t>グリーンパーク白沢Ｂ(南)  会場</t>
  </si>
  <si>
    <t xml:space="preserve"> </t>
  </si>
  <si>
    <t>本郷北ＦＣ</t>
  </si>
  <si>
    <t>国本ＪＳＣ</t>
  </si>
  <si>
    <t>ｃ</t>
  </si>
  <si>
    <t>宝木キッカーズ</t>
  </si>
  <si>
    <t>ｉ</t>
  </si>
  <si>
    <t>カテット白沢ＳＳ</t>
  </si>
  <si>
    <t>豊郷ＪＦＣ</t>
  </si>
  <si>
    <t>上河内ＪＳＣ</t>
  </si>
  <si>
    <t>上三川ＦＣ</t>
  </si>
  <si>
    <t>Ｓ４スペランツァ</t>
  </si>
  <si>
    <t>ｊ</t>
  </si>
  <si>
    <t>ｄ</t>
  </si>
  <si>
    <t>上三川ＳＣ</t>
  </si>
  <si>
    <t>ＦＣグランディール</t>
  </si>
  <si>
    <t>ＦＣブロケード</t>
  </si>
  <si>
    <t>Ｃ</t>
  </si>
  <si>
    <t>泉が丘小学校 会場</t>
  </si>
  <si>
    <t>ＦＣ Ｒｉｓｏ</t>
  </si>
  <si>
    <t>e</t>
  </si>
  <si>
    <t>みはらＳＣJr</t>
  </si>
  <si>
    <t>チェルビアット</t>
  </si>
  <si>
    <t>ブラッドレスＳＳ</t>
  </si>
  <si>
    <t>ともぞうＳＣ Ｂ</t>
  </si>
  <si>
    <t>ｆ</t>
  </si>
  <si>
    <t>⑥</t>
  </si>
  <si>
    <t>泉ＦＣ宇都宮</t>
  </si>
  <si>
    <t>ウエストフットコム</t>
  </si>
  <si>
    <t>☆ ３・４リーグ戦</t>
  </si>
  <si>
    <t>☆ ３・３リーグ戦</t>
  </si>
  <si>
    <t>４月２０日　試合時間30分（前・後半15分）</t>
  </si>
  <si>
    <t>時　間</t>
  </si>
  <si>
    <t>対　戦</t>
  </si>
  <si>
    <t>審　判</t>
  </si>
  <si>
    <t>主審/ 1審/ 2審/ 4審</t>
  </si>
  <si>
    <t>①</t>
  </si>
  <si>
    <t>　９：００</t>
  </si>
  <si>
    <t>ー</t>
  </si>
  <si>
    <t>３／４／５／３</t>
  </si>
  <si>
    <t>４／５／６／４</t>
  </si>
  <si>
    <t>　９：４０</t>
  </si>
  <si>
    <t>６／７／１／６</t>
  </si>
  <si>
    <t>１／２／３／１</t>
  </si>
  <si>
    <t>１０：２０</t>
  </si>
  <si>
    <t>２／３／４／２</t>
  </si>
  <si>
    <t>５／６／４／５</t>
  </si>
  <si>
    <t>④</t>
  </si>
  <si>
    <t>１１：００</t>
  </si>
  <si>
    <t>１／６／７／１</t>
  </si>
  <si>
    <t>２／３／１／２</t>
  </si>
  <si>
    <t>⑤</t>
  </si>
  <si>
    <t>１１：４０</t>
  </si>
  <si>
    <t>５／２／３／５</t>
  </si>
  <si>
    <t>６／４／５／６</t>
  </si>
  <si>
    <t>１２：２０</t>
  </si>
  <si>
    <t>４／６／１／４</t>
  </si>
  <si>
    <t>３／１／２／３</t>
  </si>
  <si>
    <t>⑦</t>
  </si>
  <si>
    <t>１３：００</t>
  </si>
  <si>
    <t>７／２／５／７</t>
  </si>
  <si>
    <t>⑧</t>
  </si>
  <si>
    <t>１３：４０</t>
  </si>
  <si>
    <t>１／３／６／１</t>
  </si>
  <si>
    <t>⑨</t>
  </si>
  <si>
    <t>１４：２０</t>
  </si>
  <si>
    <t>２／４／７／２</t>
  </si>
  <si>
    <t>会場</t>
  </si>
  <si>
    <t>会場担当</t>
  </si>
  <si>
    <t>開催日</t>
  </si>
  <si>
    <t>ａ</t>
  </si>
  <si>
    <t>試合開始</t>
  </si>
  <si>
    <t>代表者サイン</t>
  </si>
  <si>
    <t>チーム名</t>
  </si>
  <si>
    <t>得点</t>
  </si>
  <si>
    <t>主審／１審／２審／４審</t>
  </si>
  <si>
    <t>－</t>
  </si>
  <si>
    <t>勝点</t>
  </si>
  <si>
    <t>失点</t>
  </si>
  <si>
    <t>得失差</t>
  </si>
  <si>
    <t>順位</t>
  </si>
  <si>
    <t>警告／退場</t>
  </si>
  <si>
    <t>氏　　名</t>
  </si>
  <si>
    <t>番　　号</t>
  </si>
  <si>
    <t>理　　由</t>
  </si>
  <si>
    <t>警告　　退場</t>
  </si>
  <si>
    <t>☆ ４月２１日（日）リーグ戦　試合時間３０分（前・後半 １５分）</t>
  </si>
  <si>
    <t>石井緑地Ｎｏ.１ 会場</t>
  </si>
  <si>
    <t>グリーンパーク白沢 Ａ(北) 会場</t>
  </si>
  <si>
    <t>ｊ２位</t>
  </si>
  <si>
    <t>ｆ２位</t>
  </si>
  <si>
    <t>Ａ１位</t>
  </si>
  <si>
    <t>⑩</t>
  </si>
  <si>
    <t>Ｄ１位</t>
  </si>
  <si>
    <t>h</t>
  </si>
  <si>
    <t>b</t>
  </si>
  <si>
    <t>石井緑地Ｎｏ.３ 会場</t>
  </si>
  <si>
    <t>グリーンパーク白沢 Ｂ(南) 会場</t>
  </si>
  <si>
    <t>i</t>
  </si>
  <si>
    <t>ｈ２位</t>
  </si>
  <si>
    <t>ｄ２位</t>
  </si>
  <si>
    <t>Ｂ１位</t>
  </si>
  <si>
    <t>Ｅ１位</t>
  </si>
  <si>
    <t>j</t>
  </si>
  <si>
    <t>d</t>
  </si>
  <si>
    <t>ｇ２位</t>
  </si>
  <si>
    <t>石井緑地Ｎｏ.４ 会場</t>
  </si>
  <si>
    <t>☆４月２１日、各リーグ１位の１０チームは、県）関東大会
　に出場する。
☆会場１位の５チームは、４月２９日の第１シード決定戦に
　進む。
☆各リーグ２位の１０チームは、４月２９日の第１１代表・
　第１２代表決定戦に進む。</t>
  </si>
  <si>
    <t>ｂ２位</t>
  </si>
  <si>
    <t>Ｃ１位</t>
  </si>
  <si>
    <t>a１位</t>
  </si>
  <si>
    <t>f</t>
  </si>
  <si>
    <t>ｃ２位</t>
  </si>
  <si>
    <t>４月２１日　試合時間30分（前・後半15分）</t>
  </si>
  <si>
    <t>１３：２０</t>
  </si>
  <si>
    <t>b1位</t>
  </si>
  <si>
    <t>各リーグ ２位</t>
  </si>
  <si>
    <t>☆　⑦の試合は、会場１位決定戦です。</t>
  </si>
  <si>
    <t>１５：２０</t>
  </si>
  <si>
    <t>☆　⑩の試合は、会場１位決定戦です。</t>
  </si>
  <si>
    <t>第５回 関東少年サッカー大会　栃木県大会宇河地区予選</t>
  </si>
  <si>
    <t>石井緑地No.１　会場</t>
  </si>
  <si>
    <t>　第３位　決定戦</t>
  </si>
  <si>
    <t>宇河地区　第１１代表決定戦</t>
  </si>
  <si>
    <t>ａ２位</t>
  </si>
  <si>
    <t>平出サッカー場Ａ(北)　会場</t>
  </si>
  <si>
    <t>第11代表</t>
  </si>
  <si>
    <t>フレンドリー</t>
  </si>
  <si>
    <t>ｉ２位</t>
  </si>
  <si>
    <t>ｅ２位</t>
  </si>
  <si>
    <t>宇河地区　第１２代表決定戦</t>
  </si>
  <si>
    <t>平出サッカー場Ｂ(南)　会場</t>
  </si>
  <si>
    <t>第12代表</t>
  </si>
  <si>
    <t>※審委･･･宇)審判委員会</t>
  </si>
  <si>
    <t>対　　戦</t>
  </si>
  <si>
    <t>主審･1審･2審･4審</t>
  </si>
  <si>
    <t>①勝</t>
  </si>
  <si>
    <t>⑤：</t>
  </si>
  <si>
    <t>②勝</t>
  </si>
  <si>
    <t>③勝</t>
  </si>
  <si>
    <t>☆４月２９日（月）　第１シード決定戦　組み合わせ</t>
  </si>
  <si>
    <t xml:space="preserve"> 試合時間　３０分（前・後半１５分）</t>
  </si>
  <si>
    <t>監督サイン：</t>
  </si>
  <si>
    <t>PK</t>
  </si>
  <si>
    <t>　</t>
  </si>
  <si>
    <t>第１代表</t>
  </si>
  <si>
    <t>第２代表</t>
  </si>
  <si>
    <t>第３代表</t>
  </si>
  <si>
    <t>第４代表</t>
  </si>
  <si>
    <t>第５代表</t>
  </si>
  <si>
    <t>☆４月２９日（月）　第１１代表決定戦　組み合わせ</t>
  </si>
  <si>
    <t xml:space="preserve"> 〇印は会場運営をお願いします</t>
  </si>
  <si>
    <t>☆４月２９日（月）　第１２代表決定戦　組み合わせ</t>
  </si>
  <si>
    <t>第５回 関東少年サッカー大会　栃木県大会宇河地区予選　４月２０日　　試合結果　Ⅰ</t>
  </si>
  <si>
    <t>ｅ</t>
  </si>
  <si>
    <t>第５回 関東少年サッカー大会　栃木県大会宇河地区予選　４月２０日　　試合結果　Ⅱ</t>
  </si>
  <si>
    <t>★会場１位決定戦</t>
  </si>
  <si>
    <t>雀宮ＦＣ</t>
    <phoneticPr fontId="29"/>
  </si>
  <si>
    <t>ｕｎｉｏｎ ｓｃ</t>
    <phoneticPr fontId="29"/>
  </si>
  <si>
    <t>各リーグ ２位</t>
    <phoneticPr fontId="29"/>
  </si>
  <si>
    <t>Ａ</t>
    <phoneticPr fontId="29"/>
  </si>
  <si>
    <t>第５回 関東少年サッカー大会 栃木県大会宇河地区予選  【Ｂブロック　第１日】</t>
    <phoneticPr fontId="29"/>
  </si>
  <si>
    <t>第５回 関東少年サッカー大会 栃木県大会宇河地区予選  【Ｃブロック　第１日】</t>
    <phoneticPr fontId="29"/>
  </si>
  <si>
    <t>第５回 関東少年サッカー大会 栃木県大会宇河地区予選  【Ｄブロック　第１日】</t>
    <phoneticPr fontId="29"/>
  </si>
  <si>
    <t>第５回 関東少年サッカー大会 栃木県大会宇河地区予選  【Ｅブロック　第１日】</t>
    <phoneticPr fontId="29"/>
  </si>
  <si>
    <t>会場担当</t>
    <rPh sb="0" eb="2">
      <t>カイジョウ</t>
    </rPh>
    <rPh sb="2" eb="4">
      <t>タントウ</t>
    </rPh>
    <phoneticPr fontId="29"/>
  </si>
  <si>
    <t>会場担当</t>
    <rPh sb="0" eb="2">
      <t>カイジョウ</t>
    </rPh>
    <rPh sb="2" eb="4">
      <t>タントウ</t>
    </rPh>
    <phoneticPr fontId="29"/>
  </si>
  <si>
    <t>会場運営</t>
    <phoneticPr fontId="29"/>
  </si>
  <si>
    <t>【監督会議：8時20分】【試合時間：15分-5分-15分】</t>
  </si>
  <si>
    <t>ａ</t>
    <phoneticPr fontId="29"/>
  </si>
  <si>
    <t>ｂ</t>
    <phoneticPr fontId="29"/>
  </si>
  <si>
    <t>ｅ</t>
    <phoneticPr fontId="28"/>
  </si>
  <si>
    <t>ｆ</t>
    <phoneticPr fontId="28"/>
  </si>
  <si>
    <t>ｇ</t>
    <phoneticPr fontId="28"/>
  </si>
  <si>
    <t>ｈ</t>
    <phoneticPr fontId="28"/>
  </si>
  <si>
    <t>ｉ</t>
    <phoneticPr fontId="28"/>
  </si>
  <si>
    <t>ｊ</t>
    <phoneticPr fontId="28"/>
  </si>
  <si>
    <t>第５回 関東少年サッカー大会 栃木県大会宇河地区予選  【Ａブロック　第１日】</t>
    <phoneticPr fontId="29"/>
  </si>
  <si>
    <t>第５回 関東少年サッカー大会　栃木県大会宇河地区予選　　【Ｃブロック　第２日】</t>
    <phoneticPr fontId="29"/>
  </si>
  <si>
    <t>ａ</t>
    <phoneticPr fontId="29"/>
  </si>
  <si>
    <t>ｂ</t>
    <phoneticPr fontId="29"/>
  </si>
  <si>
    <t>ｃ</t>
    <phoneticPr fontId="29"/>
  </si>
  <si>
    <t>ｄ</t>
    <phoneticPr fontId="29"/>
  </si>
  <si>
    <t>第５回 関東少年サッカー大会　栃木県大会宇河地区予選　　【Ｄブロック　第２日】</t>
    <phoneticPr fontId="29"/>
  </si>
  <si>
    <t>ｇ</t>
    <phoneticPr fontId="29"/>
  </si>
  <si>
    <t>ｈ</t>
    <phoneticPr fontId="29"/>
  </si>
  <si>
    <t>ｅ</t>
    <phoneticPr fontId="29"/>
  </si>
  <si>
    <t>ｆ</t>
    <phoneticPr fontId="29"/>
  </si>
  <si>
    <t>第５回 関東少年サッカー大会　栃木県大会宇河地区予選　　【Ｅブロック　第２日】</t>
    <phoneticPr fontId="29"/>
  </si>
  <si>
    <t>ｉ</t>
    <phoneticPr fontId="29"/>
  </si>
  <si>
    <t>ｊ</t>
    <phoneticPr fontId="29"/>
  </si>
  <si>
    <t>☆ ４月２０日（土）リーグ戦　試合時間３０分（前・後半 １５分）</t>
    <phoneticPr fontId="29"/>
  </si>
  <si>
    <t>ａ２位</t>
    <phoneticPr fontId="29"/>
  </si>
  <si>
    <t>a</t>
    <phoneticPr fontId="29"/>
  </si>
  <si>
    <t>b</t>
    <phoneticPr fontId="29"/>
  </si>
  <si>
    <t>石井ＦＣ</t>
    <phoneticPr fontId="29"/>
  </si>
  <si>
    <t>岡西ＦＣ</t>
    <phoneticPr fontId="29"/>
  </si>
  <si>
    <t>清原ＳＳＳ</t>
    <phoneticPr fontId="29"/>
  </si>
  <si>
    <t>昭和・戸祭ＳＣ</t>
    <phoneticPr fontId="29"/>
  </si>
  <si>
    <t>ｂ１位</t>
    <phoneticPr fontId="29"/>
  </si>
  <si>
    <t>ｆ３位</t>
    <phoneticPr fontId="29"/>
  </si>
  <si>
    <t>ｉ１位</t>
    <phoneticPr fontId="29"/>
  </si>
  <si>
    <t>ｅ３位</t>
    <phoneticPr fontId="29"/>
  </si>
  <si>
    <t>ｄ４位</t>
    <phoneticPr fontId="29"/>
  </si>
  <si>
    <t>c</t>
    <phoneticPr fontId="29"/>
  </si>
  <si>
    <t>d</t>
    <phoneticPr fontId="29"/>
  </si>
  <si>
    <t>e</t>
    <phoneticPr fontId="29"/>
  </si>
  <si>
    <t>f</t>
    <phoneticPr fontId="29"/>
  </si>
  <si>
    <t>g</t>
    <phoneticPr fontId="29"/>
  </si>
  <si>
    <t>h</t>
    <phoneticPr fontId="29"/>
  </si>
  <si>
    <t>j</t>
    <phoneticPr fontId="29"/>
  </si>
  <si>
    <t>ｆ１位</t>
    <phoneticPr fontId="29"/>
  </si>
  <si>
    <t>ｄ３位</t>
    <phoneticPr fontId="29"/>
  </si>
  <si>
    <t>ｈ２位</t>
    <phoneticPr fontId="29"/>
  </si>
  <si>
    <t>ｅ１位</t>
    <phoneticPr fontId="29"/>
  </si>
  <si>
    <t>ｊ３位</t>
    <phoneticPr fontId="29"/>
  </si>
  <si>
    <t>ｇ２位</t>
    <phoneticPr fontId="29"/>
  </si>
  <si>
    <t>ｆ４位</t>
    <phoneticPr fontId="29"/>
  </si>
  <si>
    <t>ｊ１位</t>
    <phoneticPr fontId="29"/>
  </si>
  <si>
    <t>ｈ３位</t>
    <phoneticPr fontId="29"/>
  </si>
  <si>
    <t>ｂ２位</t>
    <phoneticPr fontId="29"/>
  </si>
  <si>
    <t>ａ１位</t>
    <phoneticPr fontId="29"/>
  </si>
  <si>
    <t>ｇ３位</t>
    <phoneticPr fontId="29"/>
  </si>
  <si>
    <t>ｃ２位</t>
    <phoneticPr fontId="29"/>
  </si>
  <si>
    <t>ｂ４位</t>
    <phoneticPr fontId="29"/>
  </si>
  <si>
    <t>ｄ１位</t>
    <phoneticPr fontId="29"/>
  </si>
  <si>
    <t>ｂ３位</t>
    <phoneticPr fontId="29"/>
  </si>
  <si>
    <t>ｆ２位</t>
    <phoneticPr fontId="29"/>
  </si>
  <si>
    <t>ｇ１位</t>
    <phoneticPr fontId="29"/>
  </si>
  <si>
    <t>ｃ３位</t>
    <phoneticPr fontId="29"/>
  </si>
  <si>
    <t>ｅ２位</t>
    <phoneticPr fontId="29"/>
  </si>
  <si>
    <t>ｈ１位</t>
    <phoneticPr fontId="29"/>
  </si>
  <si>
    <t>ｃ１位</t>
    <phoneticPr fontId="29"/>
  </si>
  <si>
    <t>ｉ２位</t>
    <phoneticPr fontId="29"/>
  </si>
  <si>
    <t>i</t>
    <phoneticPr fontId="29"/>
  </si>
  <si>
    <t>B列　順位ソート</t>
    <rPh sb="1" eb="2">
      <t>レツ</t>
    </rPh>
    <phoneticPr fontId="29"/>
  </si>
  <si>
    <t>棄権</t>
    <rPh sb="0" eb="2">
      <t>キケン</t>
    </rPh>
    <phoneticPr fontId="29"/>
  </si>
  <si>
    <t>➄</t>
    <phoneticPr fontId="29"/>
  </si>
  <si>
    <t>ａ３位</t>
    <phoneticPr fontId="29"/>
  </si>
  <si>
    <t>ｊ２位</t>
    <phoneticPr fontId="29"/>
  </si>
  <si>
    <t>ｄ２位</t>
    <phoneticPr fontId="29"/>
  </si>
  <si>
    <t>会場担当</t>
    <phoneticPr fontId="29"/>
  </si>
  <si>
    <t>昭和・戸祭ＳＣ</t>
  </si>
  <si>
    <t>清原ＳＳＳ</t>
  </si>
  <si>
    <t>昭和・戸祭ＳＣ</t>
    <phoneticPr fontId="29"/>
  </si>
  <si>
    <t>清原ＳＳＳ</t>
    <phoneticPr fontId="29"/>
  </si>
  <si>
    <t>富士見ＳＳＳ</t>
    <rPh sb="0" eb="3">
      <t>フジミ</t>
    </rPh>
    <phoneticPr fontId="29"/>
  </si>
  <si>
    <t>仲島　新太</t>
    <rPh sb="0" eb="1">
      <t>ナカ</t>
    </rPh>
    <rPh sb="1" eb="2">
      <t>シマ</t>
    </rPh>
    <rPh sb="3" eb="4">
      <t>シン</t>
    </rPh>
    <rPh sb="4" eb="5">
      <t>タ</t>
    </rPh>
    <phoneticPr fontId="29"/>
  </si>
  <si>
    <t>キーパーへのチャージ</t>
    <phoneticPr fontId="29"/>
  </si>
  <si>
    <t>ブラッドレスＳＳ</t>
    <phoneticPr fontId="29"/>
  </si>
  <si>
    <t>チェルビアット</t>
    <phoneticPr fontId="29"/>
  </si>
  <si>
    <t>石井ＦＣ</t>
  </si>
  <si>
    <t>緑が丘ＹＦＣ</t>
    <phoneticPr fontId="29"/>
  </si>
  <si>
    <t>石井ＦＣ</t>
    <phoneticPr fontId="29"/>
  </si>
  <si>
    <t>Ｓ４スペランツァ</t>
    <phoneticPr fontId="29"/>
  </si>
  <si>
    <t>細谷ＳＣ</t>
    <phoneticPr fontId="29"/>
  </si>
  <si>
    <t>岡西ＦＣ</t>
  </si>
  <si>
    <t>ＳＵＧＡＯ ＳＣ</t>
    <phoneticPr fontId="29"/>
  </si>
  <si>
    <t>豊郷ＪＦＣ</t>
    <phoneticPr fontId="29"/>
  </si>
  <si>
    <t>第５回 関東少年サッカー大会　栃木県大会宇河地区予選　　【Ｂブロック　第２日】</t>
    <phoneticPr fontId="29"/>
  </si>
  <si>
    <t>第５回 関東少年サッカー大会　栃木県大会宇河地区予選　　【Ａブロック　第２日】</t>
    <phoneticPr fontId="29"/>
  </si>
  <si>
    <t>第５回 関東少年サッカー大会　栃木県大会宇河地区予選　４月２１日　　試合結果　Ⅰ</t>
    <phoneticPr fontId="29"/>
  </si>
  <si>
    <t>第５回 関東少年サッカー大会　栃木県大会宇河地区予選　４月２１日　　試合結果　Ⅱ</t>
    <phoneticPr fontId="29"/>
  </si>
  <si>
    <t>第５回 関東少年サッカー大会　栃木県大会宇河地区予選</t>
    <phoneticPr fontId="29"/>
  </si>
  <si>
    <t>ｉ３位</t>
    <phoneticPr fontId="29"/>
  </si>
  <si>
    <t>○</t>
  </si>
  <si>
    <t>●</t>
  </si>
  <si>
    <t>△</t>
  </si>
  <si>
    <t>雀宮ＦＣ</t>
  </si>
  <si>
    <t>ｕｎｉｏｎ ｓｃ</t>
  </si>
  <si>
    <t>Ｂ</t>
    <phoneticPr fontId="29"/>
  </si>
  <si>
    <t>Ｄ</t>
    <phoneticPr fontId="29"/>
  </si>
  <si>
    <t>Ｅ</t>
    <phoneticPr fontId="29"/>
  </si>
  <si>
    <t>Ｃ</t>
    <phoneticPr fontId="29"/>
  </si>
  <si>
    <t>12:00</t>
    <phoneticPr fontId="29"/>
  </si>
  <si>
    <t>11:20</t>
    <phoneticPr fontId="29"/>
  </si>
  <si>
    <t>10:20</t>
    <phoneticPr fontId="29"/>
  </si>
  <si>
    <t xml:space="preserve"> 9:00</t>
    <phoneticPr fontId="29"/>
  </si>
  <si>
    <t xml:space="preserve"> 9:40</t>
    <phoneticPr fontId="29"/>
  </si>
  <si>
    <t xml:space="preserve"> 9:00</t>
    <phoneticPr fontId="29"/>
  </si>
  <si>
    <t>審委･審委･５･４</t>
    <rPh sb="3" eb="4">
      <t>シン</t>
    </rPh>
    <rPh sb="4" eb="5">
      <t>イ</t>
    </rPh>
    <phoneticPr fontId="29"/>
  </si>
  <si>
    <t>審委･審委･３･①負</t>
    <rPh sb="3" eb="4">
      <t>シン</t>
    </rPh>
    <rPh sb="4" eb="5">
      <t>イ</t>
    </rPh>
    <phoneticPr fontId="29"/>
  </si>
  <si>
    <t>審委･審委･４･５</t>
    <rPh sb="3" eb="4">
      <t>シン</t>
    </rPh>
    <rPh sb="4" eb="5">
      <t>イ</t>
    </rPh>
    <phoneticPr fontId="29"/>
  </si>
  <si>
    <t>審委･審委･③勝･②勝</t>
    <rPh sb="3" eb="4">
      <t>シン</t>
    </rPh>
    <rPh sb="4" eb="5">
      <t>イ</t>
    </rPh>
    <phoneticPr fontId="29"/>
  </si>
  <si>
    <t>審委･審委･③負･②負</t>
    <rPh sb="3" eb="4">
      <t>シン</t>
    </rPh>
    <rPh sb="4" eb="5">
      <t>イ</t>
    </rPh>
    <phoneticPr fontId="29"/>
  </si>
  <si>
    <t>審委･審委･審委･４</t>
    <rPh sb="3" eb="4">
      <t>シン</t>
    </rPh>
    <rPh sb="4" eb="5">
      <t>イ</t>
    </rPh>
    <rPh sb="6" eb="7">
      <t>シン</t>
    </rPh>
    <rPh sb="7" eb="8">
      <t>イ</t>
    </rPh>
    <phoneticPr fontId="29"/>
  </si>
  <si>
    <t>審委･審委･審委･①負</t>
    <rPh sb="3" eb="4">
      <t>シン</t>
    </rPh>
    <rPh sb="4" eb="5">
      <t>イ</t>
    </rPh>
    <rPh sb="6" eb="7">
      <t>シン</t>
    </rPh>
    <rPh sb="7" eb="8">
      <t>イ</t>
    </rPh>
    <phoneticPr fontId="29"/>
  </si>
  <si>
    <t>審委･審委･審委･５</t>
    <rPh sb="3" eb="4">
      <t>シン</t>
    </rPh>
    <rPh sb="4" eb="5">
      <t>イ</t>
    </rPh>
    <rPh sb="6" eb="7">
      <t>シン</t>
    </rPh>
    <rPh sb="7" eb="8">
      <t>イ</t>
    </rPh>
    <phoneticPr fontId="29"/>
  </si>
  <si>
    <t>審委･審委･審委･②勝</t>
    <rPh sb="3" eb="4">
      <t>シン</t>
    </rPh>
    <rPh sb="4" eb="5">
      <t>イ</t>
    </rPh>
    <rPh sb="6" eb="7">
      <t>シン</t>
    </rPh>
    <rPh sb="7" eb="8">
      <t>イ</t>
    </rPh>
    <phoneticPr fontId="29"/>
  </si>
  <si>
    <t>審委･審委･審委･②負</t>
    <rPh sb="3" eb="4">
      <t>シン</t>
    </rPh>
    <rPh sb="4" eb="5">
      <t>イ</t>
    </rPh>
    <rPh sb="6" eb="7">
      <t>シン</t>
    </rPh>
    <rPh sb="7" eb="8">
      <t>イ</t>
    </rPh>
    <phoneticPr fontId="29"/>
  </si>
  <si>
    <t>第６代表</t>
    <phoneticPr fontId="29"/>
  </si>
  <si>
    <t>第７代表</t>
    <phoneticPr fontId="29"/>
  </si>
  <si>
    <t>第８代表</t>
    <phoneticPr fontId="29"/>
  </si>
  <si>
    <t>第９代表</t>
    <phoneticPr fontId="29"/>
  </si>
  <si>
    <t>第10代表</t>
    <phoneticPr fontId="29"/>
  </si>
  <si>
    <t>宇河地区　第１シード 決定戦</t>
    <phoneticPr fontId="29"/>
  </si>
  <si>
    <t>第１シード</t>
    <phoneticPr fontId="29"/>
  </si>
  <si>
    <t>②負</t>
    <rPh sb="1" eb="2">
      <t>マ</t>
    </rPh>
    <phoneticPr fontId="28"/>
  </si>
  <si>
    <t>③負</t>
    <rPh sb="1" eb="2">
      <t>マ</t>
    </rPh>
    <phoneticPr fontId="28"/>
  </si>
  <si>
    <t>②負</t>
    <rPh sb="1" eb="2">
      <t>マ</t>
    </rPh>
    <phoneticPr fontId="29"/>
  </si>
  <si>
    <t>③負</t>
    <rPh sb="1" eb="2">
      <t>マ</t>
    </rPh>
    <phoneticPr fontId="29"/>
  </si>
  <si>
    <t>第５回 関東少年サッカー大会　栃木県大会宇河地区予選</t>
    <phoneticPr fontId="29"/>
  </si>
  <si>
    <t>Ｓ４スペランツァ</t>
    <phoneticPr fontId="29"/>
  </si>
  <si>
    <t>石井ＦＣ</t>
    <phoneticPr fontId="29"/>
  </si>
  <si>
    <t>豊郷ＪＦＣ</t>
    <phoneticPr fontId="29"/>
  </si>
  <si>
    <t>チェルビアット</t>
    <phoneticPr fontId="29"/>
  </si>
  <si>
    <t>ｕｎｉｏｎ ｓｃ</t>
    <phoneticPr fontId="28"/>
  </si>
  <si>
    <t>富士見ＳＳＳ</t>
    <phoneticPr fontId="28"/>
  </si>
  <si>
    <t>ＦＣグランディール</t>
    <phoneticPr fontId="28"/>
  </si>
  <si>
    <t>ＦＣブロケード</t>
    <phoneticPr fontId="28"/>
  </si>
  <si>
    <t>上河内ＪＳＣ</t>
    <phoneticPr fontId="28"/>
  </si>
  <si>
    <t>岡西ＦＣ</t>
    <phoneticPr fontId="28"/>
  </si>
  <si>
    <t>本郷北ＦＣ</t>
    <phoneticPr fontId="28"/>
  </si>
  <si>
    <t>ＦＣアネーロ</t>
    <phoneticPr fontId="28"/>
  </si>
  <si>
    <t>P</t>
    <phoneticPr fontId="28"/>
  </si>
  <si>
    <t>K</t>
    <phoneticPr fontId="28"/>
  </si>
  <si>
    <t>ＦＣアネーロ</t>
    <phoneticPr fontId="28"/>
  </si>
  <si>
    <t>清原ＳＳＳ</t>
    <phoneticPr fontId="29"/>
  </si>
  <si>
    <t>宇河地区代表</t>
    <rPh sb="4" eb="6">
      <t>ダイヒョウ</t>
    </rPh>
    <phoneticPr fontId="28"/>
  </si>
  <si>
    <t>宇河地区代表</t>
    <rPh sb="4" eb="6">
      <t>ダイヒョウ</t>
    </rPh>
    <phoneticPr fontId="29"/>
  </si>
  <si>
    <t>昭和・戸祭ＳＣ</t>
    <phoneticPr fontId="29"/>
  </si>
  <si>
    <t>ブラッドレスＳＳ</t>
    <phoneticPr fontId="29"/>
  </si>
  <si>
    <t>緑が丘ＹＦＣ</t>
    <phoneticPr fontId="29"/>
  </si>
  <si>
    <t>細谷ＳＣ</t>
    <phoneticPr fontId="29"/>
  </si>
  <si>
    <t>ＳＵＧＡＯ ＳＣ</t>
    <phoneticPr fontId="29"/>
  </si>
  <si>
    <t>ＦＣグランディール</t>
    <phoneticPr fontId="28"/>
  </si>
  <si>
    <t>豊郷ＪＦＣ（宇河第１シード）</t>
    <rPh sb="6" eb="7">
      <t>ウ</t>
    </rPh>
    <rPh sb="7" eb="8">
      <t>カワ</t>
    </rPh>
    <rPh sb="8" eb="9">
      <t>ダイ</t>
    </rPh>
    <phoneticPr fontId="29"/>
  </si>
</sst>
</file>

<file path=xl/styles.xml><?xml version="1.0" encoding="utf-8"?>
<styleSheet xmlns="http://schemas.openxmlformats.org/spreadsheetml/2006/main">
  <numFmts count="5">
    <numFmt numFmtId="6" formatCode="&quot;¥&quot;#,##0;[Red]&quot;¥&quot;\-#,##0"/>
    <numFmt numFmtId="176" formatCode="[$-411]ggge&quot;年&quot;m&quot;月&quot;d&quot;日&quot;;@"/>
    <numFmt numFmtId="177" formatCode="yyyy&quot;年&quot;m&quot;月&quot;d&quot;日&quot;;@"/>
    <numFmt numFmtId="178" formatCode="0_ "/>
    <numFmt numFmtId="179" formatCode="yyyy/m/d&quot; (&quot;aaa&quot;)&quot;"/>
  </numFmts>
  <fonts count="48">
    <font>
      <sz val="11"/>
      <color theme="1"/>
      <name val="游ゴシック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2"/>
      <color theme="1"/>
      <name val="HGPｺﾞｼｯｸM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indexed="8"/>
      <name val="Times New Roman"/>
      <family val="1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20"/>
      <color theme="1"/>
      <name val="HGｺﾞｼｯｸM"/>
      <family val="3"/>
      <charset val="128"/>
    </font>
    <font>
      <b/>
      <sz val="11"/>
      <color theme="1"/>
      <name val="HGｺﾞｼｯｸM"/>
      <family val="3"/>
      <charset val="128"/>
    </font>
    <font>
      <sz val="12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b/>
      <sz val="12"/>
      <color theme="1"/>
      <name val="HGｺﾞｼｯｸM"/>
      <family val="3"/>
      <charset val="128"/>
    </font>
    <font>
      <b/>
      <i/>
      <u/>
      <sz val="12"/>
      <color theme="1"/>
      <name val="HGｺﾞｼｯｸM"/>
      <family val="3"/>
      <charset val="128"/>
    </font>
    <font>
      <b/>
      <sz val="14"/>
      <color theme="1"/>
      <name val="HGｺﾞｼｯｸM"/>
      <family val="3"/>
      <charset val="128"/>
    </font>
    <font>
      <i/>
      <sz val="14"/>
      <color theme="1"/>
      <name val="HGｺﾞｼｯｸM"/>
      <family val="3"/>
      <charset val="128"/>
    </font>
    <font>
      <b/>
      <sz val="14"/>
      <color rgb="FF0070C0"/>
      <name val="AR P丸ゴシック体M"/>
      <family val="3"/>
      <charset val="128"/>
    </font>
    <font>
      <b/>
      <sz val="14"/>
      <color rgb="FFFF0000"/>
      <name val="AR P丸ゴシック体M"/>
      <family val="3"/>
      <charset val="128"/>
    </font>
    <font>
      <sz val="10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1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hair">
        <color auto="1"/>
      </diagonal>
    </border>
    <border diagonalDown="1">
      <left style="thin">
        <color auto="1"/>
      </left>
      <right/>
      <top/>
      <bottom style="thin">
        <color auto="1"/>
      </bottom>
      <diagonal style="hair">
        <color auto="1"/>
      </diagonal>
    </border>
    <border diagonalDown="1">
      <left/>
      <right/>
      <top style="thin">
        <color auto="1"/>
      </top>
      <bottom/>
      <diagonal style="hair">
        <color auto="1"/>
      </diagonal>
    </border>
    <border diagonalDown="1">
      <left/>
      <right style="thin">
        <color auto="1"/>
      </right>
      <top style="thin">
        <color auto="1"/>
      </top>
      <bottom/>
      <diagonal style="hair">
        <color auto="1"/>
      </diagonal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 diagonalDown="1">
      <left/>
      <right/>
      <top/>
      <bottom style="thin">
        <color auto="1"/>
      </bottom>
      <diagonal style="hair">
        <color auto="1"/>
      </diagonal>
    </border>
    <border diagonalDown="1">
      <left/>
      <right style="thin">
        <color auto="1"/>
      </right>
      <top/>
      <bottom style="thin">
        <color auto="1"/>
      </bottom>
      <diagonal style="hair">
        <color auto="1"/>
      </diagonal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theme="1"/>
      </left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rgb="FFFF0000"/>
      </right>
      <top/>
      <bottom/>
      <diagonal/>
    </border>
    <border>
      <left/>
      <right/>
      <top style="medium">
        <color rgb="FFFF0000"/>
      </top>
      <bottom/>
      <diagonal/>
    </border>
    <border>
      <left style="thin">
        <color auto="1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thin">
        <color auto="1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thin">
        <color auto="1"/>
      </left>
      <right/>
      <top style="medium">
        <color rgb="FF00B0F0"/>
      </top>
      <bottom/>
      <diagonal/>
    </border>
    <border>
      <left/>
      <right style="medium">
        <color rgb="FFFF0000"/>
      </right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/>
      <right style="medium">
        <color rgb="FF00B0F0"/>
      </right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36"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3" fillId="0" borderId="0"/>
    <xf numFmtId="0" fontId="22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center"/>
    </xf>
    <xf numFmtId="0" fontId="22" fillId="11" borderId="86" applyNumberFormat="0" applyFont="0" applyAlignment="0" applyProtection="0">
      <alignment vertical="center"/>
    </xf>
    <xf numFmtId="6" fontId="22" fillId="0" borderId="0" applyFont="0" applyFill="0" applyBorder="0" applyAlignment="0" applyProtection="0">
      <alignment vertical="center"/>
    </xf>
    <xf numFmtId="6" fontId="2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/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</cellStyleXfs>
  <cellXfs count="104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8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 applyAlignment="1">
      <alignment vertical="center"/>
    </xf>
    <xf numFmtId="0" fontId="0" fillId="0" borderId="23" xfId="0" applyBorder="1">
      <alignment vertical="center"/>
    </xf>
    <xf numFmtId="0" fontId="10" fillId="0" borderId="0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0" fillId="0" borderId="23" xfId="0" applyBorder="1" applyAlignment="1">
      <alignment vertical="center"/>
    </xf>
    <xf numFmtId="20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10" fillId="0" borderId="0" xfId="0" applyFont="1" applyBorder="1">
      <alignment vertical="center"/>
    </xf>
    <xf numFmtId="0" fontId="0" fillId="0" borderId="9" xfId="0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5" fillId="0" borderId="23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0" xfId="0" applyFill="1">
      <alignment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0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4" fillId="0" borderId="51" xfId="34" applyFont="1" applyFill="1" applyBorder="1" applyAlignment="1">
      <alignment horizontal="center" vertical="center" shrinkToFit="1"/>
    </xf>
    <xf numFmtId="0" fontId="34" fillId="0" borderId="51" xfId="34" quotePrefix="1" applyFont="1" applyFill="1" applyBorder="1" applyAlignment="1">
      <alignment horizontal="center" vertical="center" shrinkToFit="1"/>
    </xf>
    <xf numFmtId="0" fontId="34" fillId="0" borderId="82" xfId="34" applyFont="1" applyFill="1" applyBorder="1" applyAlignment="1">
      <alignment horizontal="center" vertical="center" shrinkToFit="1"/>
    </xf>
    <xf numFmtId="0" fontId="34" fillId="0" borderId="82" xfId="34" quotePrefix="1" applyFont="1" applyFill="1" applyBorder="1" applyAlignment="1">
      <alignment horizontal="center" vertical="center" shrinkToFit="1"/>
    </xf>
    <xf numFmtId="0" fontId="34" fillId="0" borderId="101" xfId="34" applyFont="1" applyFill="1" applyBorder="1" applyAlignment="1">
      <alignment horizontal="center" vertical="center" shrinkToFit="1"/>
    </xf>
    <xf numFmtId="0" fontId="34" fillId="0" borderId="101" xfId="34" quotePrefix="1" applyFont="1" applyFill="1" applyBorder="1" applyAlignment="1">
      <alignment horizontal="center" vertical="center" shrinkToFit="1"/>
    </xf>
    <xf numFmtId="0" fontId="34" fillId="0" borderId="24" xfId="34" applyFont="1" applyFill="1" applyBorder="1" applyAlignment="1">
      <alignment horizontal="center" vertical="center" shrinkToFit="1"/>
    </xf>
    <xf numFmtId="0" fontId="34" fillId="0" borderId="24" xfId="34" quotePrefix="1" applyFont="1" applyFill="1" applyBorder="1" applyAlignment="1">
      <alignment horizontal="center" vertical="center" shrinkToFit="1"/>
    </xf>
    <xf numFmtId="0" fontId="34" fillId="0" borderId="84" xfId="34" applyFont="1" applyFill="1" applyBorder="1" applyAlignment="1">
      <alignment horizontal="center" vertical="center" shrinkToFit="1"/>
    </xf>
    <xf numFmtId="0" fontId="34" fillId="0" borderId="84" xfId="34" quotePrefix="1" applyFont="1" applyFill="1" applyBorder="1" applyAlignment="1">
      <alignment horizontal="center" vertical="center" shrinkToFit="1"/>
    </xf>
    <xf numFmtId="0" fontId="34" fillId="0" borderId="87" xfId="34" applyFont="1" applyFill="1" applyBorder="1" applyAlignment="1">
      <alignment horizontal="center" vertical="center" shrinkToFit="1"/>
    </xf>
    <xf numFmtId="0" fontId="34" fillId="0" borderId="87" xfId="34" quotePrefix="1" applyFont="1" applyFill="1" applyBorder="1" applyAlignment="1">
      <alignment horizontal="center" vertical="center" shrinkToFit="1"/>
    </xf>
    <xf numFmtId="0" fontId="34" fillId="0" borderId="88" xfId="34" applyFont="1" applyFill="1" applyBorder="1" applyAlignment="1">
      <alignment horizontal="center" vertical="center" shrinkToFit="1"/>
    </xf>
    <xf numFmtId="0" fontId="34" fillId="0" borderId="88" xfId="34" quotePrefix="1" applyFont="1" applyFill="1" applyBorder="1" applyAlignment="1">
      <alignment horizontal="center" vertical="center" shrinkToFit="1"/>
    </xf>
    <xf numFmtId="0" fontId="37" fillId="0" borderId="0" xfId="34" applyFont="1" applyAlignment="1">
      <alignment vertical="center"/>
    </xf>
    <xf numFmtId="0" fontId="35" fillId="0" borderId="50" xfId="34" applyFont="1" applyBorder="1" applyAlignment="1">
      <alignment vertical="center"/>
    </xf>
    <xf numFmtId="0" fontId="35" fillId="0" borderId="0" xfId="34" applyFont="1" applyAlignment="1">
      <alignment vertical="center"/>
    </xf>
    <xf numFmtId="0" fontId="40" fillId="0" borderId="0" xfId="34" applyFont="1" applyAlignment="1">
      <alignment vertical="center"/>
    </xf>
    <xf numFmtId="0" fontId="40" fillId="0" borderId="0" xfId="34" applyFont="1" applyBorder="1" applyAlignment="1">
      <alignment vertical="center"/>
    </xf>
    <xf numFmtId="176" fontId="41" fillId="0" borderId="0" xfId="34" applyNumberFormat="1" applyFont="1" applyBorder="1" applyAlignment="1">
      <alignment vertical="center"/>
    </xf>
    <xf numFmtId="0" fontId="35" fillId="0" borderId="91" xfId="34" applyFont="1" applyBorder="1" applyAlignment="1">
      <alignment horizontal="center" vertical="center"/>
    </xf>
    <xf numFmtId="178" fontId="34" fillId="0" borderId="23" xfId="34" applyNumberFormat="1" applyFont="1" applyFill="1" applyBorder="1" applyAlignment="1">
      <alignment horizontal="left" vertical="center" indent="2"/>
    </xf>
    <xf numFmtId="0" fontId="35" fillId="0" borderId="64" xfId="34" applyFont="1" applyBorder="1" applyAlignment="1">
      <alignment horizontal="center" vertical="center"/>
    </xf>
    <xf numFmtId="178" fontId="34" fillId="0" borderId="0" xfId="34" applyNumberFormat="1" applyFont="1" applyFill="1" applyBorder="1" applyAlignment="1">
      <alignment horizontal="left" vertical="center" indent="2"/>
    </xf>
    <xf numFmtId="0" fontId="37" fillId="0" borderId="22" xfId="34" applyFont="1" applyBorder="1" applyAlignment="1">
      <alignment vertical="center"/>
    </xf>
    <xf numFmtId="0" fontId="35" fillId="0" borderId="82" xfId="34" applyFont="1" applyBorder="1" applyAlignment="1">
      <alignment horizontal="center" vertical="center"/>
    </xf>
    <xf numFmtId="178" fontId="34" fillId="0" borderId="8" xfId="34" applyNumberFormat="1" applyFont="1" applyFill="1" applyBorder="1" applyAlignment="1">
      <alignment horizontal="left" vertical="center" indent="2"/>
    </xf>
    <xf numFmtId="178" fontId="34" fillId="0" borderId="3" xfId="34" applyNumberFormat="1" applyFont="1" applyFill="1" applyBorder="1" applyAlignment="1">
      <alignment horizontal="left" vertical="center" indent="2"/>
    </xf>
    <xf numFmtId="0" fontId="37" fillId="0" borderId="3" xfId="34" applyFont="1" applyBorder="1" applyAlignment="1">
      <alignment vertical="center"/>
    </xf>
    <xf numFmtId="0" fontId="37" fillId="0" borderId="9" xfId="34" applyFont="1" applyBorder="1" applyAlignment="1">
      <alignment vertical="center"/>
    </xf>
    <xf numFmtId="0" fontId="42" fillId="0" borderId="0" xfId="34" applyFont="1" applyBorder="1" applyAlignment="1">
      <alignment vertical="center" textRotation="255" shrinkToFit="1"/>
    </xf>
    <xf numFmtId="0" fontId="37" fillId="0" borderId="0" xfId="34" applyFont="1" applyBorder="1" applyAlignment="1">
      <alignment vertical="center"/>
    </xf>
    <xf numFmtId="178" fontId="37" fillId="0" borderId="0" xfId="34" applyNumberFormat="1" applyFont="1" applyAlignment="1">
      <alignment vertical="center"/>
    </xf>
    <xf numFmtId="0" fontId="34" fillId="0" borderId="52" xfId="34" applyFont="1" applyFill="1" applyBorder="1" applyAlignment="1">
      <alignment vertical="center" shrinkToFit="1"/>
    </xf>
    <xf numFmtId="0" fontId="37" fillId="0" borderId="0" xfId="34" applyFont="1" applyFill="1" applyBorder="1" applyAlignment="1">
      <alignment vertical="center"/>
    </xf>
    <xf numFmtId="0" fontId="34" fillId="0" borderId="0" xfId="34" applyFont="1" applyFill="1" applyBorder="1" applyAlignment="1">
      <alignment horizontal="center" vertical="center" shrinkToFit="1"/>
    </xf>
    <xf numFmtId="20" fontId="34" fillId="0" borderId="0" xfId="34" applyNumberFormat="1" applyFont="1" applyFill="1" applyBorder="1" applyAlignment="1">
      <alignment horizontal="center" vertical="center" shrinkToFit="1"/>
    </xf>
    <xf numFmtId="0" fontId="39" fillId="0" borderId="0" xfId="34" applyFont="1" applyFill="1" applyBorder="1" applyAlignment="1">
      <alignment horizontal="center" vertical="center" shrinkToFit="1"/>
    </xf>
    <xf numFmtId="0" fontId="35" fillId="0" borderId="0" xfId="34" applyFont="1" applyFill="1" applyBorder="1" applyAlignment="1">
      <alignment vertical="center" shrinkToFit="1"/>
    </xf>
    <xf numFmtId="0" fontId="35" fillId="0" borderId="0" xfId="34" applyFont="1" applyFill="1" applyBorder="1" applyAlignment="1">
      <alignment horizontal="center" vertical="center" shrinkToFit="1"/>
    </xf>
    <xf numFmtId="0" fontId="43" fillId="0" borderId="0" xfId="34" applyFont="1" applyFill="1" applyBorder="1" applyAlignment="1">
      <alignment horizontal="center" vertical="center" shrinkToFit="1"/>
    </xf>
    <xf numFmtId="0" fontId="35" fillId="0" borderId="0" xfId="34" applyFont="1" applyFill="1" applyBorder="1" applyAlignment="1">
      <alignment vertical="center"/>
    </xf>
    <xf numFmtId="0" fontId="35" fillId="0" borderId="0" xfId="34" applyFont="1" applyFill="1" applyAlignment="1">
      <alignment vertical="center"/>
    </xf>
    <xf numFmtId="0" fontId="37" fillId="0" borderId="0" xfId="34" applyFont="1" applyFill="1" applyAlignment="1">
      <alignment vertical="center"/>
    </xf>
    <xf numFmtId="0" fontId="35" fillId="0" borderId="0" xfId="0" applyFont="1" applyAlignment="1">
      <alignment vertical="center" shrinkToFit="1"/>
    </xf>
    <xf numFmtId="0" fontId="35" fillId="0" borderId="0" xfId="0" applyFont="1" applyBorder="1" applyAlignment="1">
      <alignment vertical="center" shrinkToFit="1"/>
    </xf>
    <xf numFmtId="0" fontId="35" fillId="0" borderId="3" xfId="0" applyFont="1" applyBorder="1" applyAlignment="1">
      <alignment horizontal="center" vertical="center"/>
    </xf>
    <xf numFmtId="0" fontId="34" fillId="0" borderId="3" xfId="34" applyFont="1" applyFill="1" applyBorder="1" applyAlignment="1">
      <alignment horizontal="center" vertical="center"/>
    </xf>
    <xf numFmtId="178" fontId="34" fillId="0" borderId="3" xfId="34" applyNumberFormat="1" applyFont="1" applyFill="1" applyBorder="1" applyAlignment="1">
      <alignment horizontal="left" vertical="center"/>
    </xf>
    <xf numFmtId="0" fontId="34" fillId="0" borderId="0" xfId="0" applyFont="1" applyBorder="1" applyAlignment="1">
      <alignment horizontal="center" vertical="center" shrinkToFit="1"/>
    </xf>
    <xf numFmtId="0" fontId="37" fillId="0" borderId="82" xfId="34" applyFont="1" applyBorder="1" applyAlignment="1">
      <alignment horizontal="center" vertical="center"/>
    </xf>
    <xf numFmtId="0" fontId="35" fillId="0" borderId="3" xfId="34" applyFont="1" applyBorder="1" applyAlignment="1">
      <alignment horizontal="center" vertical="center"/>
    </xf>
    <xf numFmtId="178" fontId="34" fillId="0" borderId="0" xfId="0" applyNumberFormat="1" applyFont="1" applyBorder="1" applyAlignment="1">
      <alignment horizontal="center" vertical="center" shrinkToFit="1"/>
    </xf>
    <xf numFmtId="0" fontId="34" fillId="0" borderId="0" xfId="0" applyFont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21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34" fillId="0" borderId="24" xfId="34" applyFont="1" applyFill="1" applyBorder="1" applyAlignment="1">
      <alignment horizontal="center" vertical="center"/>
    </xf>
    <xf numFmtId="0" fontId="34" fillId="0" borderId="82" xfId="34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3" xfId="0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7" fillId="0" borderId="64" xfId="34" applyFont="1" applyBorder="1" applyAlignment="1">
      <alignment horizontal="center" vertical="center"/>
    </xf>
    <xf numFmtId="0" fontId="37" fillId="0" borderId="6" xfId="34" applyFont="1" applyBorder="1" applyAlignment="1">
      <alignment vertical="center"/>
    </xf>
    <xf numFmtId="0" fontId="1" fillId="0" borderId="115" xfId="35" applyFont="1" applyBorder="1" applyAlignment="1">
      <alignment horizontal="center" vertical="center"/>
    </xf>
    <xf numFmtId="0" fontId="1" fillId="0" borderId="118" xfId="35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top"/>
    </xf>
    <xf numFmtId="0" fontId="10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49" fontId="4" fillId="0" borderId="23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34" fillId="0" borderId="24" xfId="34" quotePrefix="1" applyFont="1" applyFill="1" applyBorder="1" applyAlignment="1">
      <alignment horizontal="center" vertical="center"/>
    </xf>
    <xf numFmtId="0" fontId="34" fillId="0" borderId="82" xfId="34" quotePrefix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34" fillId="0" borderId="24" xfId="34" applyFont="1" applyFill="1" applyBorder="1" applyAlignment="1">
      <alignment horizontal="center" vertical="center"/>
    </xf>
    <xf numFmtId="0" fontId="34" fillId="0" borderId="82" xfId="34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3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1" fillId="0" borderId="24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0" fillId="0" borderId="43" xfId="0" applyBorder="1" applyAlignment="1">
      <alignment vertical="center"/>
    </xf>
    <xf numFmtId="0" fontId="30" fillId="0" borderId="23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1" fillId="0" borderId="8" xfId="0" applyFont="1" applyFill="1" applyBorder="1" applyAlignment="1">
      <alignment vertical="center"/>
    </xf>
    <xf numFmtId="0" fontId="30" fillId="0" borderId="8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47" fillId="0" borderId="8" xfId="0" applyFont="1" applyFill="1" applyBorder="1" applyAlignment="1">
      <alignment horizontal="center" vertical="center"/>
    </xf>
    <xf numFmtId="0" fontId="47" fillId="0" borderId="3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6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78" fontId="34" fillId="0" borderId="89" xfId="34" applyNumberFormat="1" applyFont="1" applyFill="1" applyBorder="1" applyAlignment="1">
      <alignment horizontal="left" vertical="center" indent="2"/>
    </xf>
    <xf numFmtId="178" fontId="34" fillId="0" borderId="33" xfId="34" applyNumberFormat="1" applyFont="1" applyFill="1" applyBorder="1" applyAlignment="1">
      <alignment horizontal="left" vertical="center" indent="2"/>
    </xf>
    <xf numFmtId="178" fontId="40" fillId="0" borderId="65" xfId="34" applyNumberFormat="1" applyFont="1" applyFill="1" applyBorder="1" applyAlignment="1">
      <alignment horizontal="left" vertical="center" indent="2"/>
    </xf>
    <xf numFmtId="178" fontId="40" fillId="0" borderId="66" xfId="34" applyNumberFormat="1" applyFont="1" applyFill="1" applyBorder="1" applyAlignment="1">
      <alignment horizontal="left" vertical="center" indent="2"/>
    </xf>
    <xf numFmtId="178" fontId="34" fillId="0" borderId="32" xfId="34" applyNumberFormat="1" applyFont="1" applyFill="1" applyBorder="1" applyAlignment="1">
      <alignment horizontal="left" vertical="center" indent="2"/>
    </xf>
    <xf numFmtId="178" fontId="34" fillId="0" borderId="38" xfId="34" applyNumberFormat="1" applyFont="1" applyFill="1" applyBorder="1" applyAlignment="1">
      <alignment horizontal="left" vertical="center" indent="2"/>
    </xf>
    <xf numFmtId="178" fontId="34" fillId="0" borderId="96" xfId="34" applyNumberFormat="1" applyFont="1" applyFill="1" applyBorder="1" applyAlignment="1">
      <alignment horizontal="left" vertical="center" indent="2"/>
    </xf>
    <xf numFmtId="178" fontId="34" fillId="0" borderId="90" xfId="34" applyNumberFormat="1" applyFont="1" applyFill="1" applyBorder="1" applyAlignment="1">
      <alignment horizontal="left" vertical="center" indent="2"/>
    </xf>
    <xf numFmtId="178" fontId="40" fillId="0" borderId="97" xfId="34" applyNumberFormat="1" applyFont="1" applyFill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5" fillId="0" borderId="78" xfId="0" applyFont="1" applyBorder="1" applyAlignment="1">
      <alignment horizontal="center" vertical="center"/>
    </xf>
    <xf numFmtId="178" fontId="34" fillId="0" borderId="98" xfId="34" applyNumberFormat="1" applyFont="1" applyFill="1" applyBorder="1" applyAlignment="1">
      <alignment horizontal="left" vertical="center" indent="2"/>
    </xf>
    <xf numFmtId="0" fontId="35" fillId="0" borderId="38" xfId="0" applyFont="1" applyBorder="1" applyAlignment="1">
      <alignment horizontal="left" vertical="center" indent="2"/>
    </xf>
    <xf numFmtId="0" fontId="35" fillId="0" borderId="39" xfId="0" applyFont="1" applyBorder="1" applyAlignment="1">
      <alignment horizontal="left" vertical="center" indent="2"/>
    </xf>
    <xf numFmtId="0" fontId="34" fillId="0" borderId="82" xfId="34" applyFont="1" applyFill="1" applyBorder="1" applyAlignment="1">
      <alignment horizontal="center" vertical="center"/>
    </xf>
    <xf numFmtId="0" fontId="34" fillId="0" borderId="1" xfId="34" applyFont="1" applyBorder="1" applyAlignment="1">
      <alignment vertical="center"/>
    </xf>
    <xf numFmtId="0" fontId="34" fillId="0" borderId="44" xfId="34" applyFont="1" applyBorder="1" applyAlignment="1">
      <alignment vertical="center"/>
    </xf>
    <xf numFmtId="0" fontId="34" fillId="0" borderId="2" xfId="34" applyFont="1" applyBorder="1" applyAlignment="1">
      <alignment vertical="center"/>
    </xf>
    <xf numFmtId="0" fontId="34" fillId="0" borderId="4" xfId="34" applyFont="1" applyBorder="1" applyAlignment="1">
      <alignment vertical="center"/>
    </xf>
    <xf numFmtId="0" fontId="34" fillId="0" borderId="46" xfId="34" applyFont="1" applyBorder="1" applyAlignment="1">
      <alignment vertical="center"/>
    </xf>
    <xf numFmtId="0" fontId="34" fillId="0" borderId="5" xfId="34" applyFont="1" applyBorder="1" applyAlignment="1">
      <alignment vertical="center"/>
    </xf>
    <xf numFmtId="0" fontId="34" fillId="0" borderId="44" xfId="34" applyNumberFormat="1" applyFont="1" applyFill="1" applyBorder="1" applyAlignment="1">
      <alignment horizontal="center" vertical="center" shrinkToFit="1"/>
    </xf>
    <xf numFmtId="0" fontId="34" fillId="0" borderId="44" xfId="0" applyFont="1" applyBorder="1" applyAlignment="1">
      <alignment horizontal="center" vertical="center" shrinkToFit="1"/>
    </xf>
    <xf numFmtId="0" fontId="34" fillId="0" borderId="2" xfId="0" applyFont="1" applyBorder="1" applyAlignment="1">
      <alignment horizontal="center" vertical="center" shrinkToFit="1"/>
    </xf>
    <xf numFmtId="0" fontId="34" fillId="0" borderId="46" xfId="34" applyNumberFormat="1" applyFont="1" applyFill="1" applyBorder="1" applyAlignment="1">
      <alignment horizontal="center" vertical="center" shrinkToFit="1"/>
    </xf>
    <xf numFmtId="0" fontId="34" fillId="0" borderId="46" xfId="0" applyFont="1" applyBorder="1" applyAlignment="1">
      <alignment horizontal="center" vertical="center" shrinkToFit="1"/>
    </xf>
    <xf numFmtId="0" fontId="34" fillId="0" borderId="5" xfId="0" applyFont="1" applyBorder="1" applyAlignment="1">
      <alignment horizontal="center" vertical="center" shrinkToFit="1"/>
    </xf>
    <xf numFmtId="0" fontId="34" fillId="0" borderId="1" xfId="34" applyFont="1" applyFill="1" applyBorder="1" applyAlignment="1">
      <alignment horizontal="center" vertical="center" shrinkToFit="1"/>
    </xf>
    <xf numFmtId="0" fontId="35" fillId="0" borderId="69" xfId="0" applyFont="1" applyBorder="1" applyAlignment="1">
      <alignment horizontal="center" vertical="center" shrinkToFit="1"/>
    </xf>
    <xf numFmtId="0" fontId="35" fillId="0" borderId="4" xfId="0" applyFont="1" applyBorder="1" applyAlignment="1">
      <alignment horizontal="center" vertical="center" shrinkToFit="1"/>
    </xf>
    <xf numFmtId="0" fontId="35" fillId="0" borderId="71" xfId="0" applyFont="1" applyBorder="1" applyAlignment="1">
      <alignment horizontal="center" vertical="center" shrinkToFit="1"/>
    </xf>
    <xf numFmtId="0" fontId="34" fillId="0" borderId="81" xfId="34" applyFont="1" applyFill="1" applyBorder="1" applyAlignment="1">
      <alignment horizontal="center" vertical="center" shrinkToFit="1"/>
    </xf>
    <xf numFmtId="0" fontId="35" fillId="0" borderId="2" xfId="0" applyFont="1" applyBorder="1" applyAlignment="1">
      <alignment horizontal="center" vertical="center" shrinkToFit="1"/>
    </xf>
    <xf numFmtId="0" fontId="35" fillId="0" borderId="83" xfId="0" applyFont="1" applyBorder="1" applyAlignment="1">
      <alignment horizontal="center" vertical="center" shrinkToFit="1"/>
    </xf>
    <xf numFmtId="0" fontId="35" fillId="0" borderId="5" xfId="0" applyFont="1" applyBorder="1" applyAlignment="1">
      <alignment horizontal="center" vertical="center" shrinkToFit="1"/>
    </xf>
    <xf numFmtId="0" fontId="34" fillId="0" borderId="81" xfId="34" applyFont="1" applyBorder="1" applyAlignment="1">
      <alignment horizontal="right" vertical="center" indent="1" shrinkToFit="1"/>
    </xf>
    <xf numFmtId="0" fontId="35" fillId="0" borderId="44" xfId="0" applyFont="1" applyBorder="1" applyAlignment="1">
      <alignment horizontal="right" vertical="center" indent="1" shrinkToFit="1"/>
    </xf>
    <xf numFmtId="0" fontId="35" fillId="0" borderId="69" xfId="0" applyFont="1" applyBorder="1" applyAlignment="1">
      <alignment horizontal="right" vertical="center" indent="1" shrinkToFit="1"/>
    </xf>
    <xf numFmtId="0" fontId="35" fillId="0" borderId="83" xfId="0" applyFont="1" applyBorder="1" applyAlignment="1">
      <alignment horizontal="right" vertical="center" indent="1" shrinkToFit="1"/>
    </xf>
    <xf numFmtId="0" fontId="35" fillId="0" borderId="46" xfId="0" applyFont="1" applyBorder="1" applyAlignment="1">
      <alignment horizontal="right" vertical="center" indent="1" shrinkToFit="1"/>
    </xf>
    <xf numFmtId="0" fontId="35" fillId="0" borderId="71" xfId="0" applyFont="1" applyBorder="1" applyAlignment="1">
      <alignment horizontal="right" vertical="center" indent="1" shrinkToFit="1"/>
    </xf>
    <xf numFmtId="0" fontId="34" fillId="0" borderId="81" xfId="34" applyFont="1" applyFill="1" applyBorder="1" applyAlignment="1">
      <alignment horizontal="left" vertical="center" indent="1" shrinkToFit="1"/>
    </xf>
    <xf numFmtId="0" fontId="35" fillId="0" borderId="44" xfId="0" applyFont="1" applyBorder="1" applyAlignment="1">
      <alignment horizontal="left" vertical="center" indent="1" shrinkToFit="1"/>
    </xf>
    <xf numFmtId="0" fontId="35" fillId="0" borderId="69" xfId="0" applyFont="1" applyBorder="1" applyAlignment="1">
      <alignment horizontal="left" vertical="center" indent="1" shrinkToFit="1"/>
    </xf>
    <xf numFmtId="0" fontId="35" fillId="0" borderId="83" xfId="0" applyFont="1" applyBorder="1" applyAlignment="1">
      <alignment horizontal="left" vertical="center" indent="1" shrinkToFit="1"/>
    </xf>
    <xf numFmtId="0" fontId="35" fillId="0" borderId="46" xfId="0" applyFont="1" applyBorder="1" applyAlignment="1">
      <alignment horizontal="left" vertical="center" indent="1" shrinkToFit="1"/>
    </xf>
    <xf numFmtId="0" fontId="35" fillId="0" borderId="71" xfId="0" applyFont="1" applyBorder="1" applyAlignment="1">
      <alignment horizontal="left" vertical="center" indent="1" shrinkToFit="1"/>
    </xf>
    <xf numFmtId="0" fontId="34" fillId="0" borderId="55" xfId="34" applyFont="1" applyBorder="1" applyAlignment="1">
      <alignment vertical="center"/>
    </xf>
    <xf numFmtId="0" fontId="34" fillId="0" borderId="6" xfId="34" applyFont="1" applyBorder="1" applyAlignment="1">
      <alignment vertical="center"/>
    </xf>
    <xf numFmtId="0" fontId="34" fillId="0" borderId="56" xfId="34" applyFont="1" applyBorder="1" applyAlignment="1">
      <alignment vertical="center"/>
    </xf>
    <xf numFmtId="0" fontId="34" fillId="0" borderId="61" xfId="34" applyFont="1" applyBorder="1" applyAlignment="1">
      <alignment vertical="center"/>
    </xf>
    <xf numFmtId="0" fontId="34" fillId="0" borderId="62" xfId="34" applyFont="1" applyBorder="1" applyAlignment="1">
      <alignment vertical="center"/>
    </xf>
    <xf numFmtId="0" fontId="34" fillId="0" borderId="63" xfId="34" applyFont="1" applyBorder="1" applyAlignment="1">
      <alignment vertical="center"/>
    </xf>
    <xf numFmtId="0" fontId="34" fillId="0" borderId="70" xfId="34" applyNumberFormat="1" applyFont="1" applyFill="1" applyBorder="1" applyAlignment="1">
      <alignment horizontal="center" vertical="center" shrinkToFit="1"/>
    </xf>
    <xf numFmtId="0" fontId="34" fillId="0" borderId="3" xfId="34" applyNumberFormat="1" applyFont="1" applyFill="1" applyBorder="1" applyAlignment="1">
      <alignment horizontal="center" vertical="center" shrinkToFit="1"/>
    </xf>
    <xf numFmtId="0" fontId="34" fillId="0" borderId="3" xfId="0" applyFont="1" applyBorder="1" applyAlignment="1">
      <alignment horizontal="center" vertical="center" shrinkToFit="1"/>
    </xf>
    <xf numFmtId="0" fontId="34" fillId="0" borderId="85" xfId="0" applyFont="1" applyBorder="1" applyAlignment="1">
      <alignment horizontal="center" vertical="center" shrinkToFit="1"/>
    </xf>
    <xf numFmtId="0" fontId="34" fillId="0" borderId="4" xfId="34" applyNumberFormat="1" applyFont="1" applyFill="1" applyBorder="1" applyAlignment="1">
      <alignment horizontal="center" vertical="center" shrinkToFit="1"/>
    </xf>
    <xf numFmtId="0" fontId="34" fillId="0" borderId="8" xfId="34" applyFont="1" applyFill="1" applyBorder="1" applyAlignment="1">
      <alignment horizontal="left" vertical="center" indent="1" shrinkToFit="1"/>
    </xf>
    <xf numFmtId="0" fontId="34" fillId="0" borderId="3" xfId="34" applyFont="1" applyBorder="1" applyAlignment="1">
      <alignment horizontal="left" vertical="center" indent="1" shrinkToFit="1"/>
    </xf>
    <xf numFmtId="0" fontId="34" fillId="0" borderId="85" xfId="34" applyFont="1" applyBorder="1" applyAlignment="1">
      <alignment horizontal="left" vertical="center" indent="1" shrinkToFit="1"/>
    </xf>
    <xf numFmtId="0" fontId="34" fillId="0" borderId="23" xfId="34" applyFont="1" applyBorder="1" applyAlignment="1">
      <alignment horizontal="left" vertical="center" indent="1" shrinkToFit="1"/>
    </xf>
    <xf numFmtId="0" fontId="34" fillId="0" borderId="0" xfId="34" applyFont="1" applyBorder="1" applyAlignment="1">
      <alignment horizontal="left" vertical="center" indent="1" shrinkToFit="1"/>
    </xf>
    <xf numFmtId="0" fontId="34" fillId="0" borderId="47" xfId="34" applyFont="1" applyBorder="1" applyAlignment="1">
      <alignment horizontal="left" vertical="center" indent="1" shrinkToFit="1"/>
    </xf>
    <xf numFmtId="0" fontId="34" fillId="0" borderId="59" xfId="34" applyFont="1" applyBorder="1" applyAlignment="1">
      <alignment vertical="center"/>
    </xf>
    <xf numFmtId="0" fontId="34" fillId="0" borderId="22" xfId="34" applyFont="1" applyBorder="1" applyAlignment="1">
      <alignment vertical="center"/>
    </xf>
    <xf numFmtId="0" fontId="34" fillId="0" borderId="60" xfId="34" applyFont="1" applyBorder="1" applyAlignment="1">
      <alignment vertical="center"/>
    </xf>
    <xf numFmtId="0" fontId="34" fillId="0" borderId="70" xfId="34" applyFont="1" applyBorder="1" applyAlignment="1">
      <alignment vertical="center"/>
    </xf>
    <xf numFmtId="0" fontId="34" fillId="0" borderId="3" xfId="34" applyFont="1" applyBorder="1" applyAlignment="1">
      <alignment vertical="center"/>
    </xf>
    <xf numFmtId="0" fontId="34" fillId="0" borderId="85" xfId="34" applyFont="1" applyBorder="1" applyAlignment="1">
      <alignment vertical="center"/>
    </xf>
    <xf numFmtId="0" fontId="34" fillId="0" borderId="45" xfId="34" applyNumberFormat="1" applyFont="1" applyFill="1" applyBorder="1" applyAlignment="1">
      <alignment horizontal="center" vertical="center" shrinkToFit="1"/>
    </xf>
    <xf numFmtId="0" fontId="34" fillId="0" borderId="0" xfId="34" applyNumberFormat="1" applyFont="1" applyFill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34" fillId="0" borderId="47" xfId="0" applyFont="1" applyBorder="1" applyAlignment="1">
      <alignment horizontal="center" vertical="center" shrinkToFit="1"/>
    </xf>
    <xf numFmtId="0" fontId="34" fillId="0" borderId="55" xfId="34" applyNumberFormat="1" applyFont="1" applyFill="1" applyBorder="1" applyAlignment="1">
      <alignment horizontal="center" vertical="center" shrinkToFit="1"/>
    </xf>
    <xf numFmtId="0" fontId="34" fillId="0" borderId="6" xfId="34" applyNumberFormat="1" applyFont="1" applyFill="1" applyBorder="1" applyAlignment="1">
      <alignment horizontal="center" vertical="center" shrinkToFit="1"/>
    </xf>
    <xf numFmtId="0" fontId="34" fillId="0" borderId="6" xfId="0" applyFont="1" applyBorder="1" applyAlignment="1">
      <alignment horizontal="center" vertical="center" shrinkToFit="1"/>
    </xf>
    <xf numFmtId="0" fontId="34" fillId="0" borderId="56" xfId="0" applyFont="1" applyBorder="1" applyAlignment="1">
      <alignment horizontal="center" vertical="center" shrinkToFit="1"/>
    </xf>
    <xf numFmtId="0" fontId="34" fillId="0" borderId="10" xfId="34" applyFont="1" applyBorder="1" applyAlignment="1">
      <alignment horizontal="left" vertical="center" indent="1" shrinkToFit="1"/>
    </xf>
    <xf numFmtId="0" fontId="34" fillId="0" borderId="6" xfId="34" applyFont="1" applyBorder="1" applyAlignment="1">
      <alignment horizontal="left" vertical="center" indent="1" shrinkToFit="1"/>
    </xf>
    <xf numFmtId="0" fontId="34" fillId="0" borderId="56" xfId="34" applyFont="1" applyBorder="1" applyAlignment="1">
      <alignment horizontal="left" vertical="center" indent="1" shrinkToFit="1"/>
    </xf>
    <xf numFmtId="0" fontId="34" fillId="0" borderId="50" xfId="34" applyFont="1" applyBorder="1" applyAlignment="1">
      <alignment horizontal="center" vertical="center" shrinkToFit="1"/>
    </xf>
    <xf numFmtId="0" fontId="34" fillId="0" borderId="50" xfId="34" applyFont="1" applyBorder="1" applyAlignment="1">
      <alignment horizontal="left" vertical="center" shrinkToFit="1"/>
    </xf>
    <xf numFmtId="0" fontId="38" fillId="0" borderId="50" xfId="34" applyFont="1" applyBorder="1" applyAlignment="1">
      <alignment horizontal="center" vertical="center" shrinkToFit="1"/>
    </xf>
    <xf numFmtId="0" fontId="34" fillId="0" borderId="8" xfId="0" applyFont="1" applyBorder="1" applyAlignment="1">
      <alignment horizontal="center" vertical="center" shrinkToFit="1"/>
    </xf>
    <xf numFmtId="0" fontId="34" fillId="0" borderId="9" xfId="0" applyFont="1" applyBorder="1" applyAlignment="1">
      <alignment horizontal="center" vertical="center" shrinkToFit="1"/>
    </xf>
    <xf numFmtId="0" fontId="34" fillId="0" borderId="10" xfId="0" applyFont="1" applyBorder="1" applyAlignment="1">
      <alignment horizontal="center" vertical="center" shrinkToFit="1"/>
    </xf>
    <xf numFmtId="0" fontId="34" fillId="0" borderId="11" xfId="0" applyFont="1" applyBorder="1" applyAlignment="1">
      <alignment horizontal="center" vertical="center" shrinkToFit="1"/>
    </xf>
    <xf numFmtId="0" fontId="34" fillId="0" borderId="16" xfId="0" applyFont="1" applyBorder="1" applyAlignment="1">
      <alignment horizontal="center" vertical="center" shrinkToFit="1"/>
    </xf>
    <xf numFmtId="0" fontId="34" fillId="0" borderId="17" xfId="0" applyFont="1" applyBorder="1" applyAlignment="1">
      <alignment horizontal="center" vertical="center" shrinkToFit="1"/>
    </xf>
    <xf numFmtId="0" fontId="34" fillId="0" borderId="20" xfId="0" applyFont="1" applyBorder="1" applyAlignment="1">
      <alignment horizontal="center" vertical="center" shrinkToFit="1"/>
    </xf>
    <xf numFmtId="0" fontId="34" fillId="0" borderId="21" xfId="0" applyFont="1" applyBorder="1" applyAlignment="1">
      <alignment horizontal="center" vertical="center" shrinkToFit="1"/>
    </xf>
    <xf numFmtId="0" fontId="34" fillId="0" borderId="92" xfId="0" applyFont="1" applyBorder="1" applyAlignment="1">
      <alignment horizontal="center" vertical="center" shrinkToFit="1"/>
    </xf>
    <xf numFmtId="0" fontId="34" fillId="0" borderId="93" xfId="0" applyFont="1" applyBorder="1" applyAlignment="1">
      <alignment horizontal="center" vertical="center" shrinkToFit="1"/>
    </xf>
    <xf numFmtId="0" fontId="34" fillId="0" borderId="72" xfId="0" applyFont="1" applyBorder="1" applyAlignment="1">
      <alignment horizontal="center" vertical="center" shrinkToFit="1"/>
    </xf>
    <xf numFmtId="0" fontId="34" fillId="0" borderId="73" xfId="0" applyFont="1" applyBorder="1" applyAlignment="1">
      <alignment horizontal="center" vertical="center" shrinkToFit="1"/>
    </xf>
    <xf numFmtId="0" fontId="34" fillId="0" borderId="74" xfId="0" applyFont="1" applyBorder="1" applyAlignment="1">
      <alignment horizontal="center" vertical="center" shrinkToFit="1"/>
    </xf>
    <xf numFmtId="0" fontId="34" fillId="0" borderId="75" xfId="0" applyFont="1" applyBorder="1" applyAlignment="1">
      <alignment horizontal="center" vertical="center" shrinkToFit="1"/>
    </xf>
    <xf numFmtId="0" fontId="34" fillId="0" borderId="76" xfId="0" applyFont="1" applyBorder="1" applyAlignment="1">
      <alignment horizontal="center" vertical="center" shrinkToFit="1"/>
    </xf>
    <xf numFmtId="0" fontId="34" fillId="0" borderId="77" xfId="0" applyFont="1" applyBorder="1" applyAlignment="1">
      <alignment horizontal="center" vertical="center" shrinkToFit="1"/>
    </xf>
    <xf numFmtId="0" fontId="34" fillId="0" borderId="94" xfId="0" applyFont="1" applyBorder="1" applyAlignment="1">
      <alignment vertical="center" shrinkToFit="1"/>
    </xf>
    <xf numFmtId="0" fontId="34" fillId="0" borderId="95" xfId="0" applyFont="1" applyBorder="1" applyAlignment="1">
      <alignment vertical="center" shrinkToFit="1"/>
    </xf>
    <xf numFmtId="0" fontId="34" fillId="0" borderId="24" xfId="0" applyFont="1" applyBorder="1" applyAlignment="1">
      <alignment horizontal="center" vertical="center" shrinkToFit="1"/>
    </xf>
    <xf numFmtId="0" fontId="34" fillId="0" borderId="25" xfId="0" applyFont="1" applyBorder="1" applyAlignment="1">
      <alignment horizontal="center" vertical="center" shrinkToFit="1"/>
    </xf>
    <xf numFmtId="178" fontId="34" fillId="0" borderId="8" xfId="0" applyNumberFormat="1" applyFont="1" applyBorder="1" applyAlignment="1">
      <alignment horizontal="center" vertical="center" shrinkToFit="1"/>
    </xf>
    <xf numFmtId="178" fontId="34" fillId="0" borderId="3" xfId="0" applyNumberFormat="1" applyFont="1" applyBorder="1" applyAlignment="1">
      <alignment horizontal="center" vertical="center" shrinkToFit="1"/>
    </xf>
    <xf numFmtId="178" fontId="34" fillId="0" borderId="9" xfId="0" applyNumberFormat="1" applyFont="1" applyBorder="1" applyAlignment="1">
      <alignment horizontal="center" vertical="center" shrinkToFit="1"/>
    </xf>
    <xf numFmtId="178" fontId="34" fillId="0" borderId="10" xfId="0" applyNumberFormat="1" applyFont="1" applyBorder="1" applyAlignment="1">
      <alignment horizontal="center" vertical="center" shrinkToFit="1"/>
    </xf>
    <xf numFmtId="178" fontId="34" fillId="0" borderId="6" xfId="0" applyNumberFormat="1" applyFont="1" applyBorder="1" applyAlignment="1">
      <alignment horizontal="center" vertical="center" shrinkToFit="1"/>
    </xf>
    <xf numFmtId="178" fontId="34" fillId="0" borderId="11" xfId="0" applyNumberFormat="1" applyFont="1" applyBorder="1" applyAlignment="1">
      <alignment horizontal="center" vertical="center" shrinkToFit="1"/>
    </xf>
    <xf numFmtId="0" fontId="40" fillId="0" borderId="24" xfId="0" applyFont="1" applyBorder="1" applyAlignment="1">
      <alignment horizontal="center" vertical="center" shrinkToFit="1"/>
    </xf>
    <xf numFmtId="0" fontId="40" fillId="0" borderId="25" xfId="0" applyFont="1" applyBorder="1" applyAlignment="1">
      <alignment horizontal="center" vertical="center" shrinkToFit="1"/>
    </xf>
    <xf numFmtId="0" fontId="40" fillId="0" borderId="8" xfId="0" applyFont="1" applyBorder="1" applyAlignment="1">
      <alignment horizontal="center" vertical="center" shrinkToFit="1"/>
    </xf>
    <xf numFmtId="0" fontId="40" fillId="0" borderId="3" xfId="0" applyFont="1" applyBorder="1" applyAlignment="1">
      <alignment horizontal="center" vertical="center" shrinkToFit="1"/>
    </xf>
    <xf numFmtId="0" fontId="40" fillId="0" borderId="9" xfId="0" applyFont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 shrinkToFit="1"/>
    </xf>
    <xf numFmtId="0" fontId="40" fillId="0" borderId="6" xfId="0" applyFont="1" applyBorder="1" applyAlignment="1">
      <alignment horizontal="center" vertical="center" shrinkToFit="1"/>
    </xf>
    <xf numFmtId="0" fontId="40" fillId="0" borderId="11" xfId="0" applyFont="1" applyBorder="1" applyAlignment="1">
      <alignment horizontal="center" vertical="center" shrinkToFit="1"/>
    </xf>
    <xf numFmtId="0" fontId="34" fillId="0" borderId="55" xfId="34" applyFont="1" applyFill="1" applyBorder="1" applyAlignment="1">
      <alignment horizontal="center" vertical="center" shrinkToFit="1"/>
    </xf>
    <xf numFmtId="0" fontId="34" fillId="0" borderId="61" xfId="34" applyFont="1" applyFill="1" applyBorder="1" applyAlignment="1">
      <alignment horizontal="center" vertical="center" shrinkToFit="1"/>
    </xf>
    <xf numFmtId="20" fontId="34" fillId="0" borderId="55" xfId="34" applyNumberFormat="1" applyFont="1" applyFill="1" applyBorder="1" applyAlignment="1">
      <alignment horizontal="center" vertical="center" shrinkToFit="1"/>
    </xf>
    <xf numFmtId="20" fontId="34" fillId="0" borderId="6" xfId="34" applyNumberFormat="1" applyFont="1" applyFill="1" applyBorder="1" applyAlignment="1">
      <alignment horizontal="center" vertical="center" shrinkToFit="1"/>
    </xf>
    <xf numFmtId="20" fontId="34" fillId="0" borderId="56" xfId="34" applyNumberFormat="1" applyFont="1" applyFill="1" applyBorder="1" applyAlignment="1">
      <alignment horizontal="center" vertical="center" shrinkToFit="1"/>
    </xf>
    <xf numFmtId="20" fontId="34" fillId="0" borderId="61" xfId="34" applyNumberFormat="1" applyFont="1" applyFill="1" applyBorder="1" applyAlignment="1">
      <alignment horizontal="center" vertical="center" shrinkToFit="1"/>
    </xf>
    <xf numFmtId="20" fontId="34" fillId="0" borderId="62" xfId="34" applyNumberFormat="1" applyFont="1" applyFill="1" applyBorder="1" applyAlignment="1">
      <alignment horizontal="center" vertical="center" shrinkToFit="1"/>
    </xf>
    <xf numFmtId="20" fontId="34" fillId="0" borderId="63" xfId="34" applyNumberFormat="1" applyFont="1" applyFill="1" applyBorder="1" applyAlignment="1">
      <alignment horizontal="center" vertical="center" shrinkToFit="1"/>
    </xf>
    <xf numFmtId="0" fontId="34" fillId="0" borderId="0" xfId="34" applyFont="1" applyFill="1" applyBorder="1" applyAlignment="1">
      <alignment horizontal="right" vertical="center" indent="1" shrinkToFit="1"/>
    </xf>
    <xf numFmtId="0" fontId="34" fillId="0" borderId="0" xfId="34" applyFont="1" applyBorder="1" applyAlignment="1">
      <alignment horizontal="right" vertical="center" indent="1" shrinkToFit="1"/>
    </xf>
    <xf numFmtId="0" fontId="34" fillId="0" borderId="7" xfId="34" applyFont="1" applyBorder="1" applyAlignment="1">
      <alignment horizontal="right" vertical="center" indent="1" shrinkToFit="1"/>
    </xf>
    <xf numFmtId="0" fontId="34" fillId="0" borderId="46" xfId="34" applyFont="1" applyBorder="1" applyAlignment="1">
      <alignment horizontal="right" vertical="center" indent="1" shrinkToFit="1"/>
    </xf>
    <xf numFmtId="0" fontId="34" fillId="0" borderId="71" xfId="34" applyFont="1" applyBorder="1" applyAlignment="1">
      <alignment horizontal="right" vertical="center" indent="1" shrinkToFit="1"/>
    </xf>
    <xf numFmtId="0" fontId="34" fillId="0" borderId="23" xfId="34" applyFont="1" applyFill="1" applyBorder="1" applyAlignment="1">
      <alignment horizontal="center" vertical="center" shrinkToFit="1"/>
    </xf>
    <xf numFmtId="0" fontId="34" fillId="0" borderId="7" xfId="34" applyFont="1" applyFill="1" applyBorder="1" applyAlignment="1">
      <alignment horizontal="center" vertical="center" shrinkToFit="1"/>
    </xf>
    <xf numFmtId="0" fontId="34" fillId="0" borderId="83" xfId="34" applyFont="1" applyFill="1" applyBorder="1" applyAlignment="1">
      <alignment horizontal="center" vertical="center" shrinkToFit="1"/>
    </xf>
    <xf numFmtId="0" fontId="34" fillId="0" borderId="71" xfId="34" applyFont="1" applyFill="1" applyBorder="1" applyAlignment="1">
      <alignment horizontal="center" vertical="center" shrinkToFit="1"/>
    </xf>
    <xf numFmtId="0" fontId="34" fillId="0" borderId="23" xfId="34" applyFont="1" applyFill="1" applyBorder="1" applyAlignment="1">
      <alignment horizontal="left" vertical="center" indent="1" shrinkToFit="1"/>
    </xf>
    <xf numFmtId="0" fontId="34" fillId="0" borderId="83" xfId="34" applyFont="1" applyBorder="1" applyAlignment="1">
      <alignment horizontal="left" vertical="center" indent="1" shrinkToFit="1"/>
    </xf>
    <xf numFmtId="0" fontId="34" fillId="0" borderId="46" xfId="34" applyFont="1" applyBorder="1" applyAlignment="1">
      <alignment horizontal="left" vertical="center" indent="1" shrinkToFit="1"/>
    </xf>
    <xf numFmtId="0" fontId="34" fillId="0" borderId="5" xfId="34" applyFont="1" applyBorder="1" applyAlignment="1">
      <alignment horizontal="left" vertical="center" indent="1" shrinkToFit="1"/>
    </xf>
    <xf numFmtId="0" fontId="34" fillId="0" borderId="4" xfId="34" applyFont="1" applyFill="1" applyBorder="1" applyAlignment="1">
      <alignment horizontal="center" vertical="center" shrinkToFit="1"/>
    </xf>
    <xf numFmtId="20" fontId="34" fillId="0" borderId="1" xfId="34" applyNumberFormat="1" applyFont="1" applyFill="1" applyBorder="1" applyAlignment="1">
      <alignment horizontal="center" vertical="center" shrinkToFit="1"/>
    </xf>
    <xf numFmtId="20" fontId="34" fillId="0" borderId="44" xfId="34" applyNumberFormat="1" applyFont="1" applyFill="1" applyBorder="1" applyAlignment="1">
      <alignment horizontal="center" vertical="center" shrinkToFit="1"/>
    </xf>
    <xf numFmtId="20" fontId="34" fillId="0" borderId="2" xfId="34" applyNumberFormat="1" applyFont="1" applyFill="1" applyBorder="1" applyAlignment="1">
      <alignment horizontal="center" vertical="center" shrinkToFit="1"/>
    </xf>
    <xf numFmtId="20" fontId="34" fillId="0" borderId="4" xfId="34" applyNumberFormat="1" applyFont="1" applyFill="1" applyBorder="1" applyAlignment="1">
      <alignment horizontal="center" vertical="center" shrinkToFit="1"/>
    </xf>
    <xf numFmtId="20" fontId="34" fillId="0" borderId="46" xfId="34" applyNumberFormat="1" applyFont="1" applyFill="1" applyBorder="1" applyAlignment="1">
      <alignment horizontal="center" vertical="center" shrinkToFit="1"/>
    </xf>
    <xf numFmtId="20" fontId="34" fillId="0" borderId="5" xfId="34" applyNumberFormat="1" applyFont="1" applyFill="1" applyBorder="1" applyAlignment="1">
      <alignment horizontal="center" vertical="center" shrinkToFit="1"/>
    </xf>
    <xf numFmtId="0" fontId="34" fillId="0" borderId="87" xfId="34" applyFont="1" applyFill="1" applyBorder="1" applyAlignment="1">
      <alignment horizontal="center" vertical="center" shrinkToFit="1"/>
    </xf>
    <xf numFmtId="0" fontId="34" fillId="0" borderId="88" xfId="34" applyFont="1" applyFill="1" applyBorder="1" applyAlignment="1">
      <alignment horizontal="center" vertical="center" shrinkToFit="1"/>
    </xf>
    <xf numFmtId="0" fontId="34" fillId="0" borderId="59" xfId="34" applyFont="1" applyFill="1" applyBorder="1" applyAlignment="1">
      <alignment horizontal="center" vertical="center" shrinkToFit="1"/>
    </xf>
    <xf numFmtId="20" fontId="34" fillId="0" borderId="59" xfId="34" applyNumberFormat="1" applyFont="1" applyFill="1" applyBorder="1" applyAlignment="1">
      <alignment horizontal="center" vertical="center" shrinkToFit="1"/>
    </xf>
    <xf numFmtId="20" fontId="34" fillId="0" borderId="22" xfId="34" applyNumberFormat="1" applyFont="1" applyFill="1" applyBorder="1" applyAlignment="1">
      <alignment horizontal="center" vertical="center" shrinkToFit="1"/>
    </xf>
    <xf numFmtId="20" fontId="34" fillId="0" borderId="60" xfId="34" applyNumberFormat="1" applyFont="1" applyFill="1" applyBorder="1" applyAlignment="1">
      <alignment horizontal="center" vertical="center" shrinkToFit="1"/>
    </xf>
    <xf numFmtId="0" fontId="34" fillId="0" borderId="3" xfId="34" applyFont="1" applyFill="1" applyBorder="1" applyAlignment="1">
      <alignment horizontal="right" vertical="center" indent="1" shrinkToFit="1"/>
    </xf>
    <xf numFmtId="0" fontId="34" fillId="0" borderId="3" xfId="34" applyFont="1" applyBorder="1" applyAlignment="1">
      <alignment horizontal="right" vertical="center" indent="1" shrinkToFit="1"/>
    </xf>
    <xf numFmtId="0" fontId="34" fillId="0" borderId="9" xfId="34" applyFont="1" applyBorder="1" applyAlignment="1">
      <alignment horizontal="right" vertical="center" indent="1" shrinkToFit="1"/>
    </xf>
    <xf numFmtId="0" fontId="34" fillId="0" borderId="6" xfId="34" applyFont="1" applyBorder="1" applyAlignment="1">
      <alignment horizontal="right" vertical="center" indent="1" shrinkToFit="1"/>
    </xf>
    <xf numFmtId="0" fontId="34" fillId="0" borderId="11" xfId="34" applyFont="1" applyBorder="1" applyAlignment="1">
      <alignment horizontal="right" vertical="center" indent="1" shrinkToFit="1"/>
    </xf>
    <xf numFmtId="0" fontId="34" fillId="0" borderId="8" xfId="34" applyFont="1" applyFill="1" applyBorder="1" applyAlignment="1">
      <alignment horizontal="center" vertical="center" shrinkToFit="1"/>
    </xf>
    <xf numFmtId="0" fontId="34" fillId="0" borderId="9" xfId="34" applyFont="1" applyFill="1" applyBorder="1" applyAlignment="1">
      <alignment horizontal="center" vertical="center" shrinkToFit="1"/>
    </xf>
    <xf numFmtId="0" fontId="34" fillId="0" borderId="10" xfId="34" applyFont="1" applyFill="1" applyBorder="1" applyAlignment="1">
      <alignment horizontal="center" vertical="center" shrinkToFit="1"/>
    </xf>
    <xf numFmtId="0" fontId="34" fillId="0" borderId="11" xfId="34" applyFont="1" applyFill="1" applyBorder="1" applyAlignment="1">
      <alignment horizontal="center" vertical="center" shrinkToFit="1"/>
    </xf>
    <xf numFmtId="0" fontId="34" fillId="0" borderId="70" xfId="34" applyFont="1" applyFill="1" applyBorder="1" applyAlignment="1">
      <alignment horizontal="center" vertical="center" shrinkToFit="1"/>
    </xf>
    <xf numFmtId="20" fontId="34" fillId="0" borderId="70" xfId="34" applyNumberFormat="1" applyFont="1" applyFill="1" applyBorder="1" applyAlignment="1">
      <alignment horizontal="center" vertical="center" shrinkToFit="1"/>
    </xf>
    <xf numFmtId="20" fontId="34" fillId="0" borderId="3" xfId="34" applyNumberFormat="1" applyFont="1" applyFill="1" applyBorder="1" applyAlignment="1">
      <alignment horizontal="center" vertical="center" shrinkToFit="1"/>
    </xf>
    <xf numFmtId="20" fontId="34" fillId="0" borderId="85" xfId="34" applyNumberFormat="1" applyFont="1" applyFill="1" applyBorder="1" applyAlignment="1">
      <alignment horizontal="center" vertical="center" shrinkToFit="1"/>
    </xf>
    <xf numFmtId="0" fontId="34" fillId="0" borderId="70" xfId="34" applyFont="1" applyFill="1" applyBorder="1" applyAlignment="1">
      <alignment horizontal="right" vertical="center" indent="1" shrinkToFit="1"/>
    </xf>
    <xf numFmtId="0" fontId="34" fillId="0" borderId="55" xfId="34" applyFont="1" applyBorder="1" applyAlignment="1">
      <alignment horizontal="right" vertical="center" indent="1" shrinkToFit="1"/>
    </xf>
    <xf numFmtId="0" fontId="34" fillId="0" borderId="52" xfId="34" applyNumberFormat="1" applyFont="1" applyFill="1" applyBorder="1" applyAlignment="1">
      <alignment horizontal="center" vertical="center" shrinkToFit="1"/>
    </xf>
    <xf numFmtId="0" fontId="34" fillId="0" borderId="53" xfId="34" applyNumberFormat="1" applyFont="1" applyFill="1" applyBorder="1" applyAlignment="1">
      <alignment horizontal="center" vertical="center" shrinkToFit="1"/>
    </xf>
    <xf numFmtId="0" fontId="34" fillId="0" borderId="53" xfId="0" applyFont="1" applyBorder="1" applyAlignment="1">
      <alignment horizontal="center" vertical="center" shrinkToFit="1"/>
    </xf>
    <xf numFmtId="0" fontId="34" fillId="0" borderId="54" xfId="0" applyFont="1" applyBorder="1" applyAlignment="1">
      <alignment horizontal="center" vertical="center" shrinkToFit="1"/>
    </xf>
    <xf numFmtId="0" fontId="34" fillId="0" borderId="57" xfId="34" applyFont="1" applyBorder="1" applyAlignment="1">
      <alignment vertical="center"/>
    </xf>
    <xf numFmtId="0" fontId="34" fillId="0" borderId="58" xfId="34" applyFont="1" applyBorder="1" applyAlignment="1">
      <alignment vertical="center"/>
    </xf>
    <xf numFmtId="0" fontId="34" fillId="0" borderId="68" xfId="34" applyFont="1" applyBorder="1" applyAlignment="1">
      <alignment vertical="center"/>
    </xf>
    <xf numFmtId="0" fontId="34" fillId="0" borderId="44" xfId="34" applyFont="1" applyFill="1" applyBorder="1" applyAlignment="1">
      <alignment horizontal="right" vertical="center" indent="1" shrinkToFit="1"/>
    </xf>
    <xf numFmtId="0" fontId="34" fillId="0" borderId="44" xfId="34" applyFont="1" applyBorder="1" applyAlignment="1">
      <alignment horizontal="right" vertical="center" indent="1" shrinkToFit="1"/>
    </xf>
    <xf numFmtId="0" fontId="34" fillId="0" borderId="69" xfId="34" applyFont="1" applyBorder="1" applyAlignment="1">
      <alignment horizontal="right" vertical="center" indent="1" shrinkToFit="1"/>
    </xf>
    <xf numFmtId="0" fontId="34" fillId="0" borderId="81" xfId="34" applyNumberFormat="1" applyFont="1" applyFill="1" applyBorder="1" applyAlignment="1">
      <alignment horizontal="center" vertical="center" shrinkToFit="1"/>
    </xf>
    <xf numFmtId="0" fontId="34" fillId="0" borderId="69" xfId="34" applyFont="1" applyBorder="1" applyAlignment="1">
      <alignment horizontal="center" vertical="center" shrinkToFit="1"/>
    </xf>
    <xf numFmtId="0" fontId="34" fillId="0" borderId="10" xfId="34" applyFont="1" applyBorder="1" applyAlignment="1">
      <alignment horizontal="center" vertical="center" shrinkToFit="1"/>
    </xf>
    <xf numFmtId="0" fontId="34" fillId="0" borderId="11" xfId="34" applyFont="1" applyBorder="1" applyAlignment="1">
      <alignment horizontal="center" vertical="center" shrinkToFit="1"/>
    </xf>
    <xf numFmtId="0" fontId="34" fillId="0" borderId="44" xfId="34" applyFont="1" applyBorder="1" applyAlignment="1">
      <alignment horizontal="left" vertical="center" indent="1" shrinkToFit="1"/>
    </xf>
    <xf numFmtId="0" fontId="34" fillId="0" borderId="2" xfId="34" applyFont="1" applyBorder="1" applyAlignment="1">
      <alignment horizontal="left" vertical="center" indent="1" shrinkToFit="1"/>
    </xf>
    <xf numFmtId="0" fontId="34" fillId="0" borderId="1" xfId="34" applyNumberFormat="1" applyFont="1" applyFill="1" applyBorder="1" applyAlignment="1">
      <alignment horizontal="center" vertical="center" shrinkToFit="1"/>
    </xf>
    <xf numFmtId="0" fontId="34" fillId="0" borderId="52" xfId="34" applyFont="1" applyFill="1" applyBorder="1" applyAlignment="1">
      <alignment horizontal="center" vertical="center" shrinkToFit="1"/>
    </xf>
    <xf numFmtId="0" fontId="34" fillId="0" borderId="53" xfId="34" applyFont="1" applyFill="1" applyBorder="1" applyAlignment="1">
      <alignment horizontal="center" vertical="center" shrinkToFit="1"/>
    </xf>
    <xf numFmtId="0" fontId="34" fillId="0" borderId="54" xfId="34" applyFont="1" applyFill="1" applyBorder="1" applyAlignment="1">
      <alignment horizontal="center" vertical="center" shrinkToFit="1"/>
    </xf>
    <xf numFmtId="0" fontId="34" fillId="0" borderId="52" xfId="34" applyFont="1" applyBorder="1" applyAlignment="1">
      <alignment horizontal="center" vertical="center" shrinkToFit="1"/>
    </xf>
    <xf numFmtId="0" fontId="34" fillId="0" borderId="53" xfId="34" applyFont="1" applyBorder="1" applyAlignment="1">
      <alignment horizontal="center" vertical="center" shrinkToFit="1"/>
    </xf>
    <xf numFmtId="0" fontId="34" fillId="0" borderId="54" xfId="34" applyFont="1" applyBorder="1" applyAlignment="1">
      <alignment horizontal="center" vertical="center" shrinkToFit="1"/>
    </xf>
    <xf numFmtId="0" fontId="34" fillId="0" borderId="67" xfId="34" applyFont="1" applyBorder="1" applyAlignment="1">
      <alignment horizontal="center" vertical="center" shrinkToFit="1"/>
    </xf>
    <xf numFmtId="0" fontId="34" fillId="0" borderId="79" xfId="34" applyFont="1" applyFill="1" applyBorder="1" applyAlignment="1">
      <alignment horizontal="center" vertical="center" shrinkToFit="1"/>
    </xf>
    <xf numFmtId="0" fontId="34" fillId="0" borderId="80" xfId="34" applyFont="1" applyFill="1" applyBorder="1" applyAlignment="1">
      <alignment horizontal="center" vertical="center" shrinkToFit="1"/>
    </xf>
    <xf numFmtId="0" fontId="36" fillId="0" borderId="0" xfId="34" applyFont="1" applyAlignment="1">
      <alignment horizontal="center" vertical="center" wrapText="1"/>
    </xf>
    <xf numFmtId="0" fontId="36" fillId="0" borderId="0" xfId="34" applyFont="1" applyAlignment="1">
      <alignment horizontal="center" vertical="center"/>
    </xf>
    <xf numFmtId="0" fontId="0" fillId="0" borderId="0" xfId="0" applyAlignment="1">
      <alignment vertical="center"/>
    </xf>
    <xf numFmtId="0" fontId="34" fillId="0" borderId="50" xfId="34" applyFont="1" applyBorder="1" applyAlignment="1">
      <alignment horizontal="center" vertical="center"/>
    </xf>
    <xf numFmtId="0" fontId="38" fillId="0" borderId="50" xfId="34" applyNumberFormat="1" applyFont="1" applyBorder="1" applyAlignment="1">
      <alignment horizontal="center" vertical="center"/>
    </xf>
    <xf numFmtId="178" fontId="34" fillId="0" borderId="50" xfId="34" applyNumberFormat="1" applyFont="1" applyBorder="1" applyAlignment="1">
      <alignment horizontal="center" vertical="center"/>
    </xf>
    <xf numFmtId="0" fontId="34" fillId="0" borderId="50" xfId="34" applyNumberFormat="1" applyFont="1" applyBorder="1" applyAlignment="1">
      <alignment horizontal="center" vertical="center"/>
    </xf>
    <xf numFmtId="177" fontId="39" fillId="0" borderId="42" xfId="34" applyNumberFormat="1" applyFont="1" applyBorder="1" applyAlignment="1">
      <alignment horizontal="right" vertical="center" shrinkToFit="1"/>
    </xf>
    <xf numFmtId="177" fontId="39" fillId="0" borderId="22" xfId="34" applyNumberFormat="1" applyFont="1" applyBorder="1" applyAlignment="1">
      <alignment horizontal="right" vertical="center" shrinkToFit="1"/>
    </xf>
    <xf numFmtId="179" fontId="44" fillId="0" borderId="22" xfId="0" applyNumberFormat="1" applyFont="1" applyBorder="1" applyAlignment="1">
      <alignment horizontal="left" vertical="center" shrinkToFit="1"/>
    </xf>
    <xf numFmtId="179" fontId="44" fillId="0" borderId="43" xfId="0" applyNumberFormat="1" applyFont="1" applyBorder="1" applyAlignment="1">
      <alignment horizontal="left" vertical="center" shrinkToFit="1"/>
    </xf>
    <xf numFmtId="178" fontId="34" fillId="0" borderId="25" xfId="34" applyNumberFormat="1" applyFont="1" applyFill="1" applyBorder="1" applyAlignment="1">
      <alignment horizontal="center" vertical="center"/>
    </xf>
    <xf numFmtId="0" fontId="34" fillId="0" borderId="7" xfId="34" applyFont="1" applyFill="1" applyBorder="1" applyAlignment="1">
      <alignment horizontal="center" vertical="center"/>
    </xf>
    <xf numFmtId="0" fontId="34" fillId="0" borderId="51" xfId="34" applyFont="1" applyFill="1" applyBorder="1" applyAlignment="1">
      <alignment horizontal="center" vertical="center"/>
    </xf>
    <xf numFmtId="178" fontId="34" fillId="0" borderId="65" xfId="34" applyNumberFormat="1" applyFont="1" applyFill="1" applyBorder="1" applyAlignment="1">
      <alignment horizontal="left" vertical="center" indent="2"/>
    </xf>
    <xf numFmtId="178" fontId="34" fillId="0" borderId="66" xfId="34" applyNumberFormat="1" applyFont="1" applyFill="1" applyBorder="1" applyAlignment="1">
      <alignment horizontal="left" vertical="center" indent="2"/>
    </xf>
    <xf numFmtId="0" fontId="37" fillId="0" borderId="24" xfId="34" applyFont="1" applyBorder="1" applyAlignment="1">
      <alignment horizontal="center" vertical="center"/>
    </xf>
    <xf numFmtId="0" fontId="37" fillId="0" borderId="51" xfId="34" applyFont="1" applyBorder="1" applyAlignment="1">
      <alignment horizontal="center" vertical="center"/>
    </xf>
    <xf numFmtId="0" fontId="37" fillId="0" borderId="25" xfId="34" applyFont="1" applyBorder="1" applyAlignment="1">
      <alignment horizontal="center" vertical="center"/>
    </xf>
    <xf numFmtId="178" fontId="34" fillId="0" borderId="24" xfId="34" applyNumberFormat="1" applyFont="1" applyFill="1" applyBorder="1" applyAlignment="1">
      <alignment horizontal="center" vertical="center"/>
    </xf>
    <xf numFmtId="0" fontId="40" fillId="0" borderId="24" xfId="34" applyFont="1" applyFill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4" fillId="0" borderId="9" xfId="34" applyFont="1" applyFill="1" applyBorder="1" applyAlignment="1">
      <alignment horizontal="center" vertical="center"/>
    </xf>
    <xf numFmtId="0" fontId="34" fillId="0" borderId="24" xfId="34" applyFont="1" applyFill="1" applyBorder="1" applyAlignment="1">
      <alignment horizontal="center" vertical="center"/>
    </xf>
    <xf numFmtId="178" fontId="40" fillId="0" borderId="64" xfId="34" applyNumberFormat="1" applyFont="1" applyFill="1" applyBorder="1" applyAlignment="1">
      <alignment horizontal="center" vertical="center"/>
    </xf>
    <xf numFmtId="0" fontId="34" fillId="0" borderId="78" xfId="34" applyFont="1" applyFill="1" applyBorder="1" applyAlignment="1">
      <alignment horizontal="center" vertical="center"/>
    </xf>
    <xf numFmtId="0" fontId="34" fillId="0" borderId="64" xfId="34" applyFont="1" applyFill="1" applyBorder="1" applyAlignment="1">
      <alignment horizontal="center" vertical="center"/>
    </xf>
    <xf numFmtId="178" fontId="34" fillId="0" borderId="97" xfId="34" applyNumberFormat="1" applyFont="1" applyFill="1" applyBorder="1" applyAlignment="1">
      <alignment horizontal="left" vertical="center" indent="2"/>
    </xf>
    <xf numFmtId="178" fontId="34" fillId="0" borderId="78" xfId="34" applyNumberFormat="1" applyFont="1" applyFill="1" applyBorder="1" applyAlignment="1">
      <alignment horizontal="left" vertical="center" indent="2"/>
    </xf>
    <xf numFmtId="0" fontId="35" fillId="0" borderId="66" xfId="0" applyFont="1" applyBorder="1" applyAlignment="1">
      <alignment horizontal="left" vertical="center" indent="2"/>
    </xf>
    <xf numFmtId="0" fontId="35" fillId="0" borderId="78" xfId="0" applyFont="1" applyBorder="1" applyAlignment="1">
      <alignment horizontal="left" vertical="center" indent="2"/>
    </xf>
    <xf numFmtId="178" fontId="34" fillId="0" borderId="39" xfId="34" applyNumberFormat="1" applyFont="1" applyFill="1" applyBorder="1" applyAlignment="1">
      <alignment horizontal="left" vertical="center" indent="2"/>
    </xf>
    <xf numFmtId="178" fontId="34" fillId="0" borderId="64" xfId="34" applyNumberFormat="1" applyFont="1" applyFill="1" applyBorder="1" applyAlignment="1">
      <alignment horizontal="center" vertical="center"/>
    </xf>
    <xf numFmtId="178" fontId="40" fillId="0" borderId="25" xfId="34" applyNumberFormat="1" applyFont="1" applyFill="1" applyBorder="1" applyAlignment="1">
      <alignment horizontal="center" vertical="center"/>
    </xf>
    <xf numFmtId="178" fontId="40" fillId="0" borderId="32" xfId="34" applyNumberFormat="1" applyFont="1" applyFill="1" applyBorder="1" applyAlignment="1">
      <alignment horizontal="left" vertical="center" indent="2"/>
    </xf>
    <xf numFmtId="178" fontId="40" fillId="0" borderId="38" xfId="34" applyNumberFormat="1" applyFont="1" applyFill="1" applyBorder="1" applyAlignment="1">
      <alignment horizontal="left" vertical="center" indent="2"/>
    </xf>
    <xf numFmtId="178" fontId="40" fillId="0" borderId="98" xfId="34" applyNumberFormat="1" applyFont="1" applyFill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 shrinkToFit="1"/>
    </xf>
    <xf numFmtId="0" fontId="40" fillId="0" borderId="7" xfId="34" applyFont="1" applyFill="1" applyBorder="1" applyAlignment="1">
      <alignment horizontal="center" vertical="center"/>
    </xf>
    <xf numFmtId="0" fontId="40" fillId="0" borderId="51" xfId="34" applyFont="1" applyFill="1" applyBorder="1" applyAlignment="1">
      <alignment horizontal="center" vertical="center"/>
    </xf>
    <xf numFmtId="0" fontId="34" fillId="0" borderId="45" xfId="34" applyFont="1" applyFill="1" applyBorder="1" applyAlignment="1">
      <alignment horizontal="center" vertical="center" shrinkToFit="1"/>
    </xf>
    <xf numFmtId="0" fontId="35" fillId="0" borderId="7" xfId="0" applyFont="1" applyBorder="1" applyAlignment="1">
      <alignment horizontal="center" vertical="center" shrinkToFit="1"/>
    </xf>
    <xf numFmtId="0" fontId="34" fillId="0" borderId="23" xfId="34" applyFont="1" applyBorder="1" applyAlignment="1">
      <alignment horizontal="right" vertical="center" indent="1" shrinkToFit="1"/>
    </xf>
    <xf numFmtId="0" fontId="35" fillId="0" borderId="0" xfId="0" applyFont="1" applyBorder="1" applyAlignment="1">
      <alignment horizontal="right" vertical="center" indent="1" shrinkToFit="1"/>
    </xf>
    <xf numFmtId="0" fontId="35" fillId="0" borderId="7" xfId="0" applyFont="1" applyBorder="1" applyAlignment="1">
      <alignment horizontal="right" vertical="center" indent="1" shrinkToFit="1"/>
    </xf>
    <xf numFmtId="0" fontId="35" fillId="0" borderId="0" xfId="0" applyFont="1" applyBorder="1" applyAlignment="1">
      <alignment horizontal="left" vertical="center" indent="1" shrinkToFit="1"/>
    </xf>
    <xf numFmtId="0" fontId="35" fillId="0" borderId="7" xfId="0" applyFont="1" applyBorder="1" applyAlignment="1">
      <alignment horizontal="left" vertical="center" indent="1" shrinkToFit="1"/>
    </xf>
    <xf numFmtId="0" fontId="35" fillId="0" borderId="47" xfId="0" applyFont="1" applyBorder="1" applyAlignment="1">
      <alignment horizontal="center" vertical="center" shrinkToFit="1"/>
    </xf>
    <xf numFmtId="178" fontId="34" fillId="0" borderId="64" xfId="34" applyNumberFormat="1" applyFont="1" applyFill="1" applyBorder="1" applyAlignment="1">
      <alignment horizontal="left" vertical="center" indent="2"/>
    </xf>
    <xf numFmtId="178" fontId="34" fillId="0" borderId="99" xfId="34" applyNumberFormat="1" applyFont="1" applyFill="1" applyBorder="1" applyAlignment="1">
      <alignment horizontal="left" vertical="center" indent="2"/>
    </xf>
    <xf numFmtId="0" fontId="34" fillId="0" borderId="11" xfId="34" applyFont="1" applyFill="1" applyBorder="1" applyAlignment="1">
      <alignment horizontal="center" vertical="center"/>
    </xf>
    <xf numFmtId="0" fontId="34" fillId="0" borderId="25" xfId="34" applyFont="1" applyFill="1" applyBorder="1" applyAlignment="1">
      <alignment horizontal="center" vertical="center"/>
    </xf>
    <xf numFmtId="20" fontId="34" fillId="0" borderId="45" xfId="34" applyNumberFormat="1" applyFont="1" applyFill="1" applyBorder="1" applyAlignment="1">
      <alignment horizontal="center" vertical="center" shrinkToFit="1"/>
    </xf>
    <xf numFmtId="20" fontId="34" fillId="0" borderId="0" xfId="34" applyNumberFormat="1" applyFont="1" applyFill="1" applyBorder="1" applyAlignment="1">
      <alignment horizontal="center" vertical="center" shrinkToFit="1"/>
    </xf>
    <xf numFmtId="20" fontId="34" fillId="0" borderId="47" xfId="34" applyNumberFormat="1" applyFont="1" applyFill="1" applyBorder="1" applyAlignment="1">
      <alignment horizontal="center" vertical="center" shrinkToFit="1"/>
    </xf>
    <xf numFmtId="0" fontId="34" fillId="0" borderId="45" xfId="34" applyFont="1" applyBorder="1" applyAlignment="1">
      <alignment vertical="center"/>
    </xf>
    <xf numFmtId="0" fontId="34" fillId="0" borderId="0" xfId="34" applyFont="1" applyBorder="1" applyAlignment="1">
      <alignment vertical="center"/>
    </xf>
    <xf numFmtId="0" fontId="34" fillId="0" borderId="47" xfId="34" applyFont="1" applyBorder="1" applyAlignment="1">
      <alignment vertical="center"/>
    </xf>
    <xf numFmtId="0" fontId="34" fillId="0" borderId="51" xfId="34" applyFont="1" applyFill="1" applyBorder="1" applyAlignment="1">
      <alignment horizontal="center" vertical="center" shrinkToFit="1"/>
    </xf>
    <xf numFmtId="0" fontId="34" fillId="0" borderId="8" xfId="0" applyFont="1" applyBorder="1" applyAlignment="1">
      <alignment vertical="center" shrinkToFit="1"/>
    </xf>
    <xf numFmtId="0" fontId="34" fillId="0" borderId="10" xfId="0" applyFont="1" applyBorder="1" applyAlignment="1">
      <alignment vertical="center" shrinkToFit="1"/>
    </xf>
    <xf numFmtId="0" fontId="34" fillId="0" borderId="1" xfId="34" applyFont="1" applyBorder="1" applyAlignment="1">
      <alignment horizontal="center" vertical="center"/>
    </xf>
    <xf numFmtId="0" fontId="34" fillId="0" borderId="44" xfId="34" applyFont="1" applyBorder="1" applyAlignment="1">
      <alignment horizontal="center" vertical="center"/>
    </xf>
    <xf numFmtId="0" fontId="34" fillId="0" borderId="2" xfId="34" applyFont="1" applyBorder="1" applyAlignment="1">
      <alignment horizontal="center" vertical="center"/>
    </xf>
    <xf numFmtId="0" fontId="34" fillId="0" borderId="55" xfId="34" applyFont="1" applyBorder="1" applyAlignment="1">
      <alignment horizontal="center" vertical="center"/>
    </xf>
    <xf numFmtId="0" fontId="34" fillId="0" borderId="6" xfId="34" applyFont="1" applyBorder="1" applyAlignment="1">
      <alignment horizontal="center" vertical="center"/>
    </xf>
    <xf numFmtId="0" fontId="34" fillId="0" borderId="56" xfId="34" applyFont="1" applyBorder="1" applyAlignment="1">
      <alignment horizontal="center" vertical="center"/>
    </xf>
    <xf numFmtId="0" fontId="34" fillId="0" borderId="70" xfId="34" applyFont="1" applyBorder="1" applyAlignment="1">
      <alignment horizontal="center" vertical="center"/>
    </xf>
    <xf numFmtId="0" fontId="34" fillId="0" borderId="3" xfId="34" applyFont="1" applyBorder="1" applyAlignment="1">
      <alignment horizontal="center" vertical="center"/>
    </xf>
    <xf numFmtId="0" fontId="34" fillId="0" borderId="85" xfId="34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49" fontId="4" fillId="0" borderId="6" xfId="0" applyNumberFormat="1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vertical="center" shrinkToFit="1"/>
    </xf>
    <xf numFmtId="0" fontId="2" fillId="0" borderId="28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4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6" xfId="0" applyBorder="1" applyAlignment="1">
      <alignment vertical="center"/>
    </xf>
    <xf numFmtId="0" fontId="31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30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27" xfId="0" applyBorder="1">
      <alignment vertical="center"/>
    </xf>
    <xf numFmtId="0" fontId="0" fillId="0" borderId="35" xfId="0" applyBorder="1">
      <alignment vertical="center"/>
    </xf>
    <xf numFmtId="0" fontId="0" fillId="0" borderId="0" xfId="0">
      <alignment vertical="center"/>
    </xf>
    <xf numFmtId="0" fontId="0" fillId="0" borderId="49" xfId="0" applyBorder="1">
      <alignment vertical="center"/>
    </xf>
    <xf numFmtId="0" fontId="0" fillId="0" borderId="30" xfId="0" applyBorder="1">
      <alignment vertical="center"/>
    </xf>
    <xf numFmtId="0" fontId="0" fillId="0" borderId="36" xfId="0" applyBorder="1">
      <alignment vertical="center"/>
    </xf>
    <xf numFmtId="49" fontId="0" fillId="0" borderId="42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49" fontId="0" fillId="0" borderId="3" xfId="0" applyNumberForma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6" fillId="0" borderId="8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178" fontId="34" fillId="0" borderId="100" xfId="34" applyNumberFormat="1" applyFont="1" applyFill="1" applyBorder="1" applyAlignment="1">
      <alignment horizontal="left" vertical="center" indent="2"/>
    </xf>
    <xf numFmtId="178" fontId="40" fillId="0" borderId="10" xfId="34" applyNumberFormat="1" applyFont="1" applyFill="1" applyBorder="1" applyAlignment="1">
      <alignment horizontal="left" vertical="center" indent="2"/>
    </xf>
    <xf numFmtId="178" fontId="40" fillId="0" borderId="6" xfId="34" applyNumberFormat="1" applyFont="1" applyFill="1" applyBorder="1" applyAlignment="1">
      <alignment horizontal="left" vertical="center" indent="2"/>
    </xf>
    <xf numFmtId="0" fontId="35" fillId="0" borderId="33" xfId="0" applyFont="1" applyBorder="1" applyAlignment="1">
      <alignment horizontal="left" vertical="center" indent="2"/>
    </xf>
    <xf numFmtId="0" fontId="35" fillId="0" borderId="90" xfId="0" applyFont="1" applyBorder="1" applyAlignment="1">
      <alignment horizontal="left" vertical="center" indent="2"/>
    </xf>
    <xf numFmtId="0" fontId="37" fillId="0" borderId="38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178" fontId="34" fillId="0" borderId="42" xfId="34" applyNumberFormat="1" applyFont="1" applyBorder="1" applyAlignment="1">
      <alignment horizontal="center" vertical="center"/>
    </xf>
    <xf numFmtId="0" fontId="34" fillId="0" borderId="22" xfId="34" applyNumberFormat="1" applyFont="1" applyBorder="1" applyAlignment="1">
      <alignment horizontal="center" vertical="center"/>
    </xf>
    <xf numFmtId="0" fontId="34" fillId="0" borderId="43" xfId="34" applyNumberFormat="1" applyFont="1" applyBorder="1" applyAlignment="1">
      <alignment horizontal="center" vertical="center"/>
    </xf>
    <xf numFmtId="179" fontId="45" fillId="0" borderId="22" xfId="0" applyNumberFormat="1" applyFont="1" applyBorder="1" applyAlignment="1">
      <alignment horizontal="left" vertical="center" shrinkToFit="1"/>
    </xf>
    <xf numFmtId="179" fontId="45" fillId="0" borderId="43" xfId="0" applyNumberFormat="1" applyFont="1" applyBorder="1" applyAlignment="1">
      <alignment horizontal="left" vertical="center" shrinkToFit="1"/>
    </xf>
    <xf numFmtId="178" fontId="40" fillId="0" borderId="52" xfId="34" applyNumberFormat="1" applyFont="1" applyFill="1" applyBorder="1" applyAlignment="1">
      <alignment horizontal="center" vertical="center"/>
    </xf>
    <xf numFmtId="0" fontId="37" fillId="0" borderId="53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178" fontId="34" fillId="0" borderId="78" xfId="34" applyNumberFormat="1" applyFont="1" applyFill="1" applyBorder="1" applyAlignment="1">
      <alignment horizontal="center" vertical="center"/>
    </xf>
    <xf numFmtId="178" fontId="34" fillId="0" borderId="7" xfId="34" applyNumberFormat="1" applyFont="1" applyFill="1" applyBorder="1" applyAlignment="1">
      <alignment horizontal="center" vertical="center"/>
    </xf>
    <xf numFmtId="178" fontId="34" fillId="0" borderId="51" xfId="34" applyNumberFormat="1" applyFont="1" applyFill="1" applyBorder="1" applyAlignment="1">
      <alignment horizontal="center" vertical="center"/>
    </xf>
    <xf numFmtId="178" fontId="34" fillId="0" borderId="82" xfId="34" applyNumberFormat="1" applyFont="1" applyFill="1" applyBorder="1" applyAlignment="1">
      <alignment horizontal="center" vertical="center"/>
    </xf>
    <xf numFmtId="0" fontId="37" fillId="0" borderId="96" xfId="34" applyFont="1" applyBorder="1" applyAlignment="1">
      <alignment vertical="center"/>
    </xf>
    <xf numFmtId="0" fontId="37" fillId="0" borderId="33" xfId="34" applyFont="1" applyBorder="1" applyAlignment="1">
      <alignment vertical="center"/>
    </xf>
    <xf numFmtId="0" fontId="37" fillId="0" borderId="90" xfId="34" applyFont="1" applyBorder="1" applyAlignment="1">
      <alignment vertical="center"/>
    </xf>
    <xf numFmtId="0" fontId="37" fillId="0" borderId="97" xfId="34" applyFont="1" applyBorder="1" applyAlignment="1">
      <alignment vertical="center"/>
    </xf>
    <xf numFmtId="0" fontId="37" fillId="0" borderId="66" xfId="34" applyFont="1" applyBorder="1" applyAlignment="1">
      <alignment vertical="center"/>
    </xf>
    <xf numFmtId="0" fontId="37" fillId="0" borderId="78" xfId="34" applyFont="1" applyBorder="1" applyAlignment="1">
      <alignment vertical="center"/>
    </xf>
    <xf numFmtId="0" fontId="34" fillId="0" borderId="1" xfId="34" applyFont="1" applyFill="1" applyBorder="1" applyAlignment="1">
      <alignment horizontal="right" vertical="center" indent="1" shrinkToFit="1"/>
    </xf>
    <xf numFmtId="0" fontId="37" fillId="0" borderId="98" xfId="34" applyFont="1" applyBorder="1" applyAlignment="1">
      <alignment vertical="center"/>
    </xf>
    <xf numFmtId="0" fontId="37" fillId="0" borderId="38" xfId="34" applyFont="1" applyBorder="1" applyAlignment="1">
      <alignment vertical="center"/>
    </xf>
    <xf numFmtId="0" fontId="37" fillId="0" borderId="39" xfId="34" applyFont="1" applyBorder="1" applyAlignment="1">
      <alignment vertical="center"/>
    </xf>
    <xf numFmtId="0" fontId="34" fillId="0" borderId="42" xfId="0" applyFont="1" applyBorder="1" applyAlignment="1">
      <alignment horizontal="center" vertical="center" shrinkToFit="1"/>
    </xf>
    <xf numFmtId="178" fontId="34" fillId="0" borderId="1" xfId="0" applyNumberFormat="1" applyFont="1" applyBorder="1" applyAlignment="1">
      <alignment horizontal="center" vertical="center" shrinkToFit="1"/>
    </xf>
    <xf numFmtId="0" fontId="34" fillId="0" borderId="4" xfId="0" applyFont="1" applyBorder="1" applyAlignment="1">
      <alignment horizontal="center" vertical="center" shrinkToFit="1"/>
    </xf>
    <xf numFmtId="0" fontId="34" fillId="0" borderId="17" xfId="0" applyFont="1" applyBorder="1" applyAlignment="1">
      <alignment vertical="center" shrinkToFit="1"/>
    </xf>
    <xf numFmtId="0" fontId="34" fillId="0" borderId="21" xfId="0" applyFont="1" applyBorder="1" applyAlignment="1">
      <alignment vertical="center" shrinkToFit="1"/>
    </xf>
    <xf numFmtId="0" fontId="34" fillId="0" borderId="23" xfId="0" applyFont="1" applyBorder="1" applyAlignment="1">
      <alignment horizontal="center" vertical="center" shrinkToFit="1"/>
    </xf>
    <xf numFmtId="0" fontId="34" fillId="0" borderId="7" xfId="0" applyFont="1" applyBorder="1" applyAlignment="1">
      <alignment horizontal="center" vertical="center" shrinkToFit="1"/>
    </xf>
    <xf numFmtId="178" fontId="34" fillId="0" borderId="23" xfId="0" applyNumberFormat="1" applyFont="1" applyBorder="1" applyAlignment="1">
      <alignment horizontal="center" vertical="center" shrinkToFit="1"/>
    </xf>
    <xf numFmtId="0" fontId="35" fillId="0" borderId="0" xfId="0" applyFont="1" applyBorder="1" applyAlignment="1">
      <alignment vertical="center" shrinkToFit="1"/>
    </xf>
    <xf numFmtId="0" fontId="40" fillId="0" borderId="23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0" fontId="40" fillId="0" borderId="7" xfId="0" applyFont="1" applyBorder="1" applyAlignment="1">
      <alignment horizontal="center" vertical="center" shrinkToFit="1"/>
    </xf>
    <xf numFmtId="0" fontId="34" fillId="0" borderId="3" xfId="0" applyFont="1" applyBorder="1" applyAlignment="1">
      <alignment vertical="center" shrinkToFit="1"/>
    </xf>
    <xf numFmtId="0" fontId="34" fillId="0" borderId="6" xfId="0" applyFont="1" applyBorder="1" applyAlignment="1">
      <alignment vertical="center" shrinkToFit="1"/>
    </xf>
    <xf numFmtId="178" fontId="34" fillId="0" borderId="3" xfId="34" applyNumberFormat="1" applyFont="1" applyFill="1" applyBorder="1" applyAlignment="1">
      <alignment horizontal="center" vertical="center"/>
    </xf>
    <xf numFmtId="178" fontId="34" fillId="0" borderId="3" xfId="34" applyNumberFormat="1" applyFont="1" applyFill="1" applyBorder="1" applyAlignment="1">
      <alignment horizontal="left" vertical="center" indent="2"/>
    </xf>
    <xf numFmtId="0" fontId="37" fillId="0" borderId="3" xfId="34" applyFont="1" applyBorder="1" applyAlignment="1">
      <alignment vertical="center"/>
    </xf>
    <xf numFmtId="0" fontId="0" fillId="0" borderId="51" xfId="0" applyBorder="1" applyAlignment="1">
      <alignment horizontal="center" vertical="center"/>
    </xf>
    <xf numFmtId="178" fontId="34" fillId="0" borderId="11" xfId="34" applyNumberFormat="1" applyFont="1" applyFill="1" applyBorder="1" applyAlignment="1">
      <alignment horizontal="center" vertical="center"/>
    </xf>
    <xf numFmtId="178" fontId="40" fillId="0" borderId="78" xfId="34" applyNumberFormat="1" applyFont="1" applyFill="1" applyBorder="1" applyAlignment="1">
      <alignment horizontal="center" vertical="center"/>
    </xf>
    <xf numFmtId="0" fontId="40" fillId="0" borderId="97" xfId="34" applyFont="1" applyBorder="1" applyAlignment="1">
      <alignment horizontal="center" vertical="center"/>
    </xf>
    <xf numFmtId="0" fontId="40" fillId="0" borderId="66" xfId="34" applyFont="1" applyBorder="1" applyAlignment="1">
      <alignment horizontal="center" vertical="center"/>
    </xf>
    <xf numFmtId="0" fontId="40" fillId="0" borderId="78" xfId="34" applyFont="1" applyBorder="1" applyAlignment="1">
      <alignment horizontal="center" vertical="center"/>
    </xf>
    <xf numFmtId="178" fontId="40" fillId="0" borderId="42" xfId="34" applyNumberFormat="1" applyFont="1" applyFill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178" fontId="34" fillId="0" borderId="10" xfId="34" applyNumberFormat="1" applyFont="1" applyFill="1" applyBorder="1" applyAlignment="1">
      <alignment horizontal="left" vertical="center" indent="2"/>
    </xf>
    <xf numFmtId="178" fontId="34" fillId="0" borderId="6" xfId="34" applyNumberFormat="1" applyFont="1" applyFill="1" applyBorder="1" applyAlignment="1">
      <alignment horizontal="left" vertical="center" indent="2"/>
    </xf>
    <xf numFmtId="178" fontId="34" fillId="0" borderId="98" xfId="34" applyNumberFormat="1" applyFont="1" applyFill="1" applyBorder="1" applyAlignment="1">
      <alignment horizontal="center" vertical="center"/>
    </xf>
    <xf numFmtId="0" fontId="1" fillId="0" borderId="115" xfId="35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1" fillId="0" borderId="118" xfId="35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1" fillId="0" borderId="117" xfId="35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1" fillId="0" borderId="114" xfId="35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102" xfId="0" applyFont="1" applyBorder="1" applyAlignment="1">
      <alignment vertical="center"/>
    </xf>
    <xf numFmtId="0" fontId="5" fillId="0" borderId="106" xfId="0" applyFont="1" applyBorder="1" applyAlignment="1">
      <alignment vertical="center"/>
    </xf>
    <xf numFmtId="0" fontId="5" fillId="0" borderId="103" xfId="0" applyFont="1" applyBorder="1" applyAlignment="1">
      <alignment vertical="center"/>
    </xf>
    <xf numFmtId="0" fontId="5" fillId="0" borderId="104" xfId="0" applyFont="1" applyBorder="1" applyAlignment="1">
      <alignment vertical="center"/>
    </xf>
    <xf numFmtId="0" fontId="5" fillId="0" borderId="107" xfId="0" applyFont="1" applyBorder="1" applyAlignment="1">
      <alignment vertical="center"/>
    </xf>
    <xf numFmtId="0" fontId="5" fillId="0" borderId="105" xfId="0" applyFont="1" applyBorder="1" applyAlignment="1">
      <alignment vertical="center"/>
    </xf>
    <xf numFmtId="0" fontId="20" fillId="0" borderId="102" xfId="0" applyFont="1" applyBorder="1" applyAlignment="1">
      <alignment horizontal="center" vertical="center"/>
    </xf>
    <xf numFmtId="0" fontId="20" fillId="0" borderId="103" xfId="0" applyFont="1" applyBorder="1" applyAlignment="1">
      <alignment horizontal="center" vertical="center"/>
    </xf>
    <xf numFmtId="0" fontId="20" fillId="0" borderId="104" xfId="0" applyFont="1" applyBorder="1" applyAlignment="1">
      <alignment horizontal="center" vertical="center"/>
    </xf>
    <xf numFmtId="0" fontId="20" fillId="0" borderId="105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02" xfId="0" applyFont="1" applyBorder="1" applyAlignment="1">
      <alignment vertical="center"/>
    </xf>
    <xf numFmtId="0" fontId="2" fillId="0" borderId="106" xfId="0" applyFont="1" applyBorder="1" applyAlignment="1">
      <alignment vertical="center"/>
    </xf>
    <xf numFmtId="0" fontId="2" fillId="0" borderId="103" xfId="0" applyFont="1" applyBorder="1" applyAlignment="1">
      <alignment vertical="center"/>
    </xf>
    <xf numFmtId="0" fontId="2" fillId="0" borderId="104" xfId="0" applyFont="1" applyBorder="1" applyAlignment="1">
      <alignment vertical="center"/>
    </xf>
    <xf numFmtId="0" fontId="2" fillId="0" borderId="107" xfId="0" applyFont="1" applyBorder="1" applyAlignment="1">
      <alignment vertical="center"/>
    </xf>
    <xf numFmtId="0" fontId="2" fillId="0" borderId="105" xfId="0" applyFont="1" applyBorder="1" applyAlignment="1">
      <alignment vertical="center"/>
    </xf>
    <xf numFmtId="0" fontId="20" fillId="0" borderId="23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" fillId="0" borderId="108" xfId="35" applyBorder="1" applyAlignment="1">
      <alignment horizontal="right" vertical="center"/>
    </xf>
    <xf numFmtId="0" fontId="1" fillId="0" borderId="109" xfId="35" applyBorder="1" applyAlignment="1">
      <alignment horizontal="right" vertical="center"/>
    </xf>
    <xf numFmtId="0" fontId="1" fillId="0" borderId="110" xfId="35" applyBorder="1" applyAlignment="1">
      <alignment horizontal="right" vertical="center"/>
    </xf>
    <xf numFmtId="0" fontId="1" fillId="0" borderId="111" xfId="35" applyBorder="1" applyAlignment="1">
      <alignment horizontal="right" vertical="center"/>
    </xf>
    <xf numFmtId="0" fontId="1" fillId="0" borderId="112" xfId="35" applyBorder="1" applyAlignment="1">
      <alignment horizontal="right" vertical="center"/>
    </xf>
    <xf numFmtId="0" fontId="1" fillId="0" borderId="113" xfId="35" applyBorder="1" applyAlignment="1">
      <alignment horizontal="right" vertical="center"/>
    </xf>
    <xf numFmtId="0" fontId="1" fillId="0" borderId="43" xfId="35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0" borderId="50" xfId="35" applyBorder="1" applyAlignment="1">
      <alignment horizontal="center" vertical="center"/>
    </xf>
    <xf numFmtId="0" fontId="1" fillId="0" borderId="8" xfId="35" applyBorder="1" applyAlignment="1">
      <alignment horizontal="left" vertical="center"/>
    </xf>
    <xf numFmtId="0" fontId="1" fillId="0" borderId="3" xfId="35" applyBorder="1" applyAlignment="1">
      <alignment horizontal="left" vertical="center"/>
    </xf>
    <xf numFmtId="0" fontId="1" fillId="0" borderId="9" xfId="35" applyBorder="1" applyAlignment="1">
      <alignment horizontal="left" vertical="center"/>
    </xf>
    <xf numFmtId="0" fontId="1" fillId="0" borderId="10" xfId="35" applyBorder="1" applyAlignment="1">
      <alignment horizontal="left" vertical="center"/>
    </xf>
    <xf numFmtId="0" fontId="1" fillId="0" borderId="6" xfId="35" applyBorder="1" applyAlignment="1">
      <alignment horizontal="left" vertical="center"/>
    </xf>
    <xf numFmtId="0" fontId="1" fillId="0" borderId="11" xfId="35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" fillId="0" borderId="8" xfId="35" applyBorder="1" applyAlignment="1">
      <alignment horizontal="right" vertical="center"/>
    </xf>
    <xf numFmtId="0" fontId="1" fillId="0" borderId="3" xfId="35" applyBorder="1" applyAlignment="1">
      <alignment horizontal="right" vertical="center"/>
    </xf>
    <xf numFmtId="0" fontId="1" fillId="0" borderId="9" xfId="35" applyBorder="1" applyAlignment="1">
      <alignment horizontal="right" vertical="center"/>
    </xf>
    <xf numFmtId="0" fontId="1" fillId="0" borderId="10" xfId="35" applyBorder="1" applyAlignment="1">
      <alignment horizontal="right" vertical="center"/>
    </xf>
    <xf numFmtId="0" fontId="1" fillId="0" borderId="6" xfId="35" applyBorder="1" applyAlignment="1">
      <alignment horizontal="right" vertical="center"/>
    </xf>
    <xf numFmtId="0" fontId="1" fillId="0" borderId="11" xfId="35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1" fillId="0" borderId="108" xfId="35" applyBorder="1" applyAlignment="1">
      <alignment vertical="center"/>
    </xf>
    <xf numFmtId="0" fontId="1" fillId="0" borderId="109" xfId="35" applyBorder="1" applyAlignment="1">
      <alignment vertical="center"/>
    </xf>
    <xf numFmtId="0" fontId="1" fillId="0" borderId="110" xfId="35" applyBorder="1" applyAlignment="1">
      <alignment vertical="center"/>
    </xf>
    <xf numFmtId="0" fontId="1" fillId="0" borderId="111" xfId="35" applyBorder="1" applyAlignment="1">
      <alignment vertical="center"/>
    </xf>
    <xf numFmtId="0" fontId="1" fillId="0" borderId="112" xfId="35" applyBorder="1" applyAlignment="1">
      <alignment vertical="center"/>
    </xf>
    <xf numFmtId="0" fontId="1" fillId="0" borderId="113" xfId="35" applyBorder="1" applyAlignment="1">
      <alignment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1" fillId="0" borderId="108" xfId="35" applyBorder="1" applyAlignment="1">
      <alignment horizontal="left" vertical="center"/>
    </xf>
    <xf numFmtId="0" fontId="1" fillId="0" borderId="109" xfId="35" applyBorder="1" applyAlignment="1">
      <alignment horizontal="left" vertical="center"/>
    </xf>
    <xf numFmtId="0" fontId="1" fillId="0" borderId="110" xfId="35" applyBorder="1" applyAlignment="1">
      <alignment horizontal="left" vertical="center"/>
    </xf>
    <xf numFmtId="0" fontId="1" fillId="0" borderId="111" xfId="35" applyBorder="1" applyAlignment="1">
      <alignment horizontal="left" vertical="center"/>
    </xf>
    <xf numFmtId="0" fontId="1" fillId="0" borderId="112" xfId="35" applyBorder="1" applyAlignment="1">
      <alignment horizontal="left" vertical="center"/>
    </xf>
    <xf numFmtId="0" fontId="1" fillId="0" borderId="113" xfId="35" applyBorder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6" xfId="0" applyBorder="1" applyAlignment="1">
      <alignment horizontal="right" vertical="center"/>
    </xf>
    <xf numFmtId="0" fontId="4" fillId="0" borderId="4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5" xfId="0" applyBorder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34" fillId="0" borderId="8" xfId="34" applyFont="1" applyFill="1" applyBorder="1" applyAlignment="1">
      <alignment horizontal="center" vertical="center"/>
    </xf>
    <xf numFmtId="0" fontId="34" fillId="0" borderId="10" xfId="34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7" fillId="0" borderId="16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8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120" xfId="0" applyFont="1" applyBorder="1" applyAlignment="1">
      <alignment horizontal="center" vertical="center"/>
    </xf>
    <xf numFmtId="0" fontId="0" fillId="0" borderId="120" xfId="0" applyBorder="1" applyAlignment="1">
      <alignment vertical="center"/>
    </xf>
    <xf numFmtId="0" fontId="8" fillId="0" borderId="121" xfId="0" applyFont="1" applyBorder="1" applyAlignment="1">
      <alignment vertical="center"/>
    </xf>
    <xf numFmtId="0" fontId="0" fillId="0" borderId="121" xfId="0" applyBorder="1" applyAlignment="1">
      <alignment vertical="center"/>
    </xf>
    <xf numFmtId="0" fontId="0" fillId="0" borderId="122" xfId="0" applyBorder="1" applyAlignment="1">
      <alignment vertical="center"/>
    </xf>
    <xf numFmtId="0" fontId="10" fillId="0" borderId="123" xfId="0" applyFont="1" applyBorder="1" applyAlignment="1">
      <alignment horizontal="center" vertical="center"/>
    </xf>
    <xf numFmtId="0" fontId="10" fillId="0" borderId="120" xfId="0" applyFont="1" applyBorder="1" applyAlignment="1">
      <alignment horizontal="center" vertical="center"/>
    </xf>
    <xf numFmtId="0" fontId="10" fillId="0" borderId="121" xfId="0" applyFont="1" applyBorder="1" applyAlignment="1">
      <alignment horizontal="center" vertical="center"/>
    </xf>
    <xf numFmtId="0" fontId="0" fillId="0" borderId="123" xfId="0" applyBorder="1" applyAlignment="1">
      <alignment vertical="center"/>
    </xf>
    <xf numFmtId="0" fontId="8" fillId="0" borderId="35" xfId="0" applyFont="1" applyBorder="1" applyAlignment="1">
      <alignment vertical="center"/>
    </xf>
    <xf numFmtId="0" fontId="2" fillId="0" borderId="124" xfId="0" applyFont="1" applyBorder="1" applyAlignment="1">
      <alignment vertical="center"/>
    </xf>
    <xf numFmtId="0" fontId="2" fillId="0" borderId="125" xfId="0" applyFont="1" applyBorder="1" applyAlignment="1">
      <alignment vertical="center"/>
    </xf>
    <xf numFmtId="0" fontId="0" fillId="0" borderId="125" xfId="0" applyBorder="1" applyAlignment="1">
      <alignment vertical="center"/>
    </xf>
    <xf numFmtId="0" fontId="10" fillId="0" borderId="126" xfId="0" applyFont="1" applyBorder="1" applyAlignment="1">
      <alignment horizontal="center" vertical="center"/>
    </xf>
    <xf numFmtId="0" fontId="8" fillId="0" borderId="127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2" fillId="0" borderId="12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128" xfId="0" applyBorder="1" applyAlignment="1">
      <alignment vertical="center"/>
    </xf>
    <xf numFmtId="0" fontId="10" fillId="0" borderId="129" xfId="0" applyFont="1" applyBorder="1" applyAlignment="1">
      <alignment horizontal="center" vertical="center"/>
    </xf>
    <xf numFmtId="0" fontId="8" fillId="0" borderId="130" xfId="0" applyFont="1" applyBorder="1" applyAlignment="1">
      <alignment vertical="center"/>
    </xf>
    <xf numFmtId="0" fontId="0" fillId="0" borderId="130" xfId="0" applyBorder="1" applyAlignment="1">
      <alignment vertical="center"/>
    </xf>
    <xf numFmtId="0" fontId="0" fillId="0" borderId="132" xfId="0" applyBorder="1" applyAlignment="1">
      <alignment vertical="center"/>
    </xf>
    <xf numFmtId="0" fontId="2" fillId="0" borderId="132" xfId="0" applyFont="1" applyBorder="1" applyAlignment="1">
      <alignment horizontal="left" vertical="center"/>
    </xf>
    <xf numFmtId="0" fontId="3" fillId="0" borderId="131" xfId="0" applyFont="1" applyBorder="1" applyAlignment="1">
      <alignment horizontal="left" vertical="center"/>
    </xf>
    <xf numFmtId="0" fontId="0" fillId="0" borderId="129" xfId="0" applyBorder="1" applyAlignment="1">
      <alignment vertical="center"/>
    </xf>
    <xf numFmtId="0" fontId="10" fillId="0" borderId="121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30" xfId="0" applyFont="1" applyBorder="1" applyAlignment="1">
      <alignment horizontal="left" vertical="center"/>
    </xf>
    <xf numFmtId="0" fontId="8" fillId="0" borderId="12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121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120" xfId="0" applyFont="1" applyBorder="1" applyAlignment="1">
      <alignment vertical="center"/>
    </xf>
    <xf numFmtId="0" fontId="9" fillId="0" borderId="125" xfId="0" applyFont="1" applyBorder="1" applyAlignment="1">
      <alignment vertical="center"/>
    </xf>
    <xf numFmtId="0" fontId="9" fillId="0" borderId="126" xfId="0" applyFont="1" applyBorder="1" applyAlignment="1">
      <alignment vertical="center"/>
    </xf>
    <xf numFmtId="0" fontId="10" fillId="0" borderId="122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9" fillId="0" borderId="133" xfId="0" applyFont="1" applyBorder="1" applyAlignment="1">
      <alignment vertical="center"/>
    </xf>
    <xf numFmtId="0" fontId="0" fillId="0" borderId="126" xfId="0" applyBorder="1" applyAlignment="1">
      <alignment vertical="center"/>
    </xf>
    <xf numFmtId="0" fontId="8" fillId="0" borderId="125" xfId="0" applyFont="1" applyBorder="1" applyAlignment="1">
      <alignment horizontal="left" vertical="center"/>
    </xf>
    <xf numFmtId="0" fontId="10" fillId="0" borderId="121" xfId="0" applyFont="1" applyBorder="1" applyAlignment="1">
      <alignment horizontal="left" vertical="center"/>
    </xf>
    <xf numFmtId="0" fontId="10" fillId="0" borderId="12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40" xfId="0" applyFont="1" applyBorder="1" applyAlignment="1">
      <alignment vertical="center"/>
    </xf>
    <xf numFmtId="0" fontId="0" fillId="0" borderId="106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4" fillId="0" borderId="135" xfId="0" applyFon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2" fillId="0" borderId="139" xfId="0" applyFont="1" applyBorder="1" applyAlignment="1">
      <alignment horizontal="center" vertical="center"/>
    </xf>
    <xf numFmtId="0" fontId="2" fillId="0" borderId="140" xfId="0" applyFont="1" applyBorder="1" applyAlignment="1">
      <alignment horizontal="center" vertical="center"/>
    </xf>
    <xf numFmtId="0" fontId="2" fillId="0" borderId="141" xfId="0" applyFont="1" applyBorder="1" applyAlignment="1">
      <alignment horizontal="center" vertical="center"/>
    </xf>
    <xf numFmtId="0" fontId="9" fillId="0" borderId="129" xfId="0" applyFont="1" applyBorder="1" applyAlignment="1">
      <alignment vertical="center"/>
    </xf>
    <xf numFmtId="0" fontId="10" fillId="0" borderId="130" xfId="0" applyFont="1" applyBorder="1" applyAlignment="1">
      <alignment vertical="center"/>
    </xf>
    <xf numFmtId="0" fontId="9" fillId="0" borderId="130" xfId="0" applyFont="1" applyBorder="1" applyAlignment="1">
      <alignment vertical="center"/>
    </xf>
    <xf numFmtId="0" fontId="10" fillId="0" borderId="130" xfId="0" applyFont="1" applyBorder="1" applyAlignment="1">
      <alignment horizontal="center" vertical="center"/>
    </xf>
    <xf numFmtId="0" fontId="10" fillId="0" borderId="128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9" fillId="0" borderId="123" xfId="0" applyFont="1" applyBorder="1" applyAlignment="1">
      <alignment vertical="center"/>
    </xf>
    <xf numFmtId="0" fontId="4" fillId="0" borderId="125" xfId="0" applyFont="1" applyBorder="1" applyAlignment="1">
      <alignment horizontal="right" vertical="center"/>
    </xf>
    <xf numFmtId="0" fontId="8" fillId="0" borderId="126" xfId="0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142" xfId="0" applyBorder="1" applyAlignment="1">
      <alignment vertical="center"/>
    </xf>
    <xf numFmtId="0" fontId="0" fillId="0" borderId="144" xfId="0" applyBorder="1" applyAlignment="1">
      <alignment vertical="center"/>
    </xf>
    <xf numFmtId="0" fontId="0" fillId="0" borderId="145" xfId="0" applyBorder="1" applyAlignment="1">
      <alignment vertical="center"/>
    </xf>
    <xf numFmtId="0" fontId="4" fillId="0" borderId="143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</cellXfs>
  <cellStyles count="36">
    <cellStyle name="20% - アクセント 1 2" xfId="10"/>
    <cellStyle name="20% - アクセント 2 2" xfId="11"/>
    <cellStyle name="20% - アクセント 3 2" xfId="9"/>
    <cellStyle name="20% - アクセント 4 2" xfId="12"/>
    <cellStyle name="20% - アクセント 5 2" xfId="3"/>
    <cellStyle name="20% - アクセント 6 2" xfId="13"/>
    <cellStyle name="40% - アクセント 1 2" xfId="6"/>
    <cellStyle name="40% - アクセント 2 2" xfId="14"/>
    <cellStyle name="40% - アクセント 3 2" xfId="8"/>
    <cellStyle name="40% - アクセント 4 2" xfId="1"/>
    <cellStyle name="40% - アクセント 5 2" xfId="15"/>
    <cellStyle name="40% - アクセント 6 2" xfId="7"/>
    <cellStyle name="Excel Built-in Normal" xfId="5"/>
    <cellStyle name="ハイパーリンク 2" xfId="16"/>
    <cellStyle name="ハイパーリンク 3" xfId="17"/>
    <cellStyle name="ハイパーリンク 4" xfId="18"/>
    <cellStyle name="メモ 2" xfId="19"/>
    <cellStyle name="通貨 2" xfId="20"/>
    <cellStyle name="通貨 2 2" xfId="21"/>
    <cellStyle name="標準" xfId="0" builtinId="0"/>
    <cellStyle name="標準 10" xfId="4"/>
    <cellStyle name="標準 2" xfId="22"/>
    <cellStyle name="標準 2 2" xfId="23"/>
    <cellStyle name="標準 2 2 2" xfId="24"/>
    <cellStyle name="標準 2_2015-U12後期（会場変更）" xfId="25"/>
    <cellStyle name="標準 3" xfId="26"/>
    <cellStyle name="標準 4" xfId="27"/>
    <cellStyle name="標準 4 2" xfId="28"/>
    <cellStyle name="標準 5" xfId="29"/>
    <cellStyle name="標準 5 2" xfId="30"/>
    <cellStyle name="標準 6" xfId="31"/>
    <cellStyle name="標準 7" xfId="2"/>
    <cellStyle name="標準 7 2" xfId="32"/>
    <cellStyle name="標準 8" xfId="33"/>
    <cellStyle name="標準 9" xfId="34"/>
    <cellStyle name="標準_新人戦宇河予選2_ジュニアＢ－20110904-34" xfId="35"/>
  </cellStyles>
  <dxfs count="162"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133350</xdr:colOff>
      <xdr:row>4</xdr:row>
      <xdr:rowOff>0</xdr:rowOff>
    </xdr:from>
    <xdr:to>
      <xdr:col>21</xdr:col>
      <xdr:colOff>133350</xdr:colOff>
      <xdr:row>5</xdr:row>
      <xdr:rowOff>9525</xdr:rowOff>
    </xdr:to>
    <xdr:cxnSp macro="">
      <xdr:nvCxnSpPr>
        <xdr:cNvPr id="2" name="直線コネクタ 1"/>
        <xdr:cNvCxnSpPr/>
      </xdr:nvCxnSpPr>
      <xdr:spPr>
        <a:xfrm>
          <a:off x="5734050" y="1209675"/>
          <a:ext cx="0" cy="238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133350</xdr:colOff>
      <xdr:row>4</xdr:row>
      <xdr:rowOff>0</xdr:rowOff>
    </xdr:from>
    <xdr:to>
      <xdr:col>21</xdr:col>
      <xdr:colOff>133350</xdr:colOff>
      <xdr:row>5</xdr:row>
      <xdr:rowOff>9525</xdr:rowOff>
    </xdr:to>
    <xdr:cxnSp macro="">
      <xdr:nvCxnSpPr>
        <xdr:cNvPr id="2" name="直線コネクタ 1"/>
        <xdr:cNvCxnSpPr/>
      </xdr:nvCxnSpPr>
      <xdr:spPr>
        <a:xfrm>
          <a:off x="5734050" y="1209675"/>
          <a:ext cx="0" cy="238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133350</xdr:colOff>
      <xdr:row>4</xdr:row>
      <xdr:rowOff>0</xdr:rowOff>
    </xdr:from>
    <xdr:to>
      <xdr:col>21</xdr:col>
      <xdr:colOff>133350</xdr:colOff>
      <xdr:row>5</xdr:row>
      <xdr:rowOff>9525</xdr:rowOff>
    </xdr:to>
    <xdr:cxnSp macro="">
      <xdr:nvCxnSpPr>
        <xdr:cNvPr id="2" name="直線コネクタ 1"/>
        <xdr:cNvCxnSpPr/>
      </xdr:nvCxnSpPr>
      <xdr:spPr>
        <a:xfrm>
          <a:off x="5734050" y="1209675"/>
          <a:ext cx="0" cy="238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133350</xdr:colOff>
      <xdr:row>4</xdr:row>
      <xdr:rowOff>0</xdr:rowOff>
    </xdr:from>
    <xdr:to>
      <xdr:col>21</xdr:col>
      <xdr:colOff>133350</xdr:colOff>
      <xdr:row>5</xdr:row>
      <xdr:rowOff>9525</xdr:rowOff>
    </xdr:to>
    <xdr:cxnSp macro="">
      <xdr:nvCxnSpPr>
        <xdr:cNvPr id="2" name="直線コネクタ 1"/>
        <xdr:cNvCxnSpPr/>
      </xdr:nvCxnSpPr>
      <xdr:spPr>
        <a:xfrm>
          <a:off x="5734050" y="1209675"/>
          <a:ext cx="0" cy="238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133350</xdr:colOff>
      <xdr:row>4</xdr:row>
      <xdr:rowOff>0</xdr:rowOff>
    </xdr:from>
    <xdr:to>
      <xdr:col>21</xdr:col>
      <xdr:colOff>133350</xdr:colOff>
      <xdr:row>5</xdr:row>
      <xdr:rowOff>9525</xdr:rowOff>
    </xdr:to>
    <xdr:cxnSp macro="">
      <xdr:nvCxnSpPr>
        <xdr:cNvPr id="2" name="直線コネクタ 1"/>
        <xdr:cNvCxnSpPr/>
      </xdr:nvCxnSpPr>
      <xdr:spPr>
        <a:xfrm>
          <a:off x="5734050" y="1209675"/>
          <a:ext cx="0" cy="238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G113"/>
  <sheetViews>
    <sheetView view="pageBreakPreview" zoomScaleNormal="100" zoomScaleSheetLayoutView="100" workbookViewId="0">
      <selection sqref="A1:AG1"/>
    </sheetView>
  </sheetViews>
  <sheetFormatPr defaultColWidth="2.875" defaultRowHeight="18.75"/>
  <cols>
    <col min="1" max="16" width="2.875" style="130" customWidth="1"/>
    <col min="17" max="17" width="2.375" style="130" customWidth="1"/>
    <col min="18" max="32" width="2.875" style="130" customWidth="1"/>
    <col min="33" max="33" width="3" style="130" customWidth="1"/>
    <col min="34" max="16384" width="2.875" style="130"/>
  </cols>
  <sheetData>
    <row r="1" spans="1:33" ht="18.75" customHeight="1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</row>
    <row r="2" spans="1:33" ht="18.75" customHeight="1">
      <c r="A2" s="219" t="s">
        <v>215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</row>
    <row r="3" spans="1:33">
      <c r="A3" s="221" t="s">
        <v>1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</row>
    <row r="4" spans="1:33" ht="10.5" customHeight="1">
      <c r="A4" s="157"/>
      <c r="B4" s="126"/>
      <c r="C4" s="126"/>
      <c r="D4" s="60"/>
      <c r="E4" s="126"/>
      <c r="F4" s="126"/>
      <c r="G4" s="126"/>
      <c r="H4" s="126"/>
      <c r="I4" s="126"/>
      <c r="J4" s="126"/>
      <c r="K4" s="157"/>
      <c r="L4" s="157"/>
      <c r="M4" s="157"/>
      <c r="N4" s="126"/>
      <c r="O4" s="126"/>
      <c r="P4" s="126"/>
      <c r="Q4" s="126"/>
      <c r="R4" s="126"/>
      <c r="S4" s="60"/>
      <c r="T4" s="60"/>
      <c r="U4" s="60"/>
      <c r="V4" s="60"/>
      <c r="W4" s="60"/>
      <c r="X4" s="60"/>
      <c r="Y4" s="60"/>
      <c r="Z4" s="60"/>
      <c r="AA4" s="157"/>
      <c r="AB4" s="157"/>
      <c r="AC4" s="157"/>
      <c r="AD4" s="157"/>
      <c r="AE4" s="157"/>
      <c r="AF4" s="157"/>
      <c r="AG4" s="157"/>
    </row>
    <row r="5" spans="1:33" ht="10.5" customHeight="1">
      <c r="A5" s="157"/>
      <c r="B5" s="126"/>
      <c r="C5" s="126"/>
      <c r="D5" s="236" t="s">
        <v>184</v>
      </c>
      <c r="E5" s="280" t="s">
        <v>3</v>
      </c>
      <c r="F5" s="281"/>
      <c r="G5" s="281"/>
      <c r="H5" s="281"/>
      <c r="I5" s="281"/>
      <c r="J5" s="281"/>
      <c r="K5" s="281"/>
      <c r="L5" s="281"/>
      <c r="M5" s="282"/>
      <c r="N5" s="60"/>
      <c r="O5" s="61"/>
      <c r="P5" s="126"/>
      <c r="Q5" s="126"/>
      <c r="R5" s="126"/>
      <c r="S5" s="60"/>
      <c r="T5" s="210" t="s">
        <v>4</v>
      </c>
      <c r="U5" s="256" t="s">
        <v>5</v>
      </c>
      <c r="V5" s="257"/>
      <c r="W5" s="257"/>
      <c r="X5" s="257"/>
      <c r="Y5" s="257"/>
      <c r="Z5" s="257"/>
      <c r="AA5" s="257"/>
      <c r="AB5" s="257"/>
      <c r="AC5" s="258"/>
      <c r="AD5" s="157"/>
      <c r="AE5" s="157"/>
      <c r="AF5" s="157"/>
      <c r="AG5" s="157"/>
    </row>
    <row r="6" spans="1:33" ht="10.5" customHeight="1">
      <c r="A6" s="157"/>
      <c r="B6" s="126"/>
      <c r="C6" s="126"/>
      <c r="D6" s="211"/>
      <c r="E6" s="283"/>
      <c r="F6" s="284"/>
      <c r="G6" s="284"/>
      <c r="H6" s="284"/>
      <c r="I6" s="284"/>
      <c r="J6" s="284"/>
      <c r="K6" s="284"/>
      <c r="L6" s="284"/>
      <c r="M6" s="285"/>
      <c r="N6" s="60"/>
      <c r="O6" s="62"/>
      <c r="P6" s="126"/>
      <c r="Q6" s="126"/>
      <c r="R6" s="126"/>
      <c r="S6" s="126"/>
      <c r="T6" s="211"/>
      <c r="U6" s="259"/>
      <c r="V6" s="260"/>
      <c r="W6" s="260"/>
      <c r="X6" s="260"/>
      <c r="Y6" s="260"/>
      <c r="Z6" s="260"/>
      <c r="AA6" s="260"/>
      <c r="AB6" s="260"/>
      <c r="AC6" s="261"/>
      <c r="AD6" s="157"/>
      <c r="AE6" s="157"/>
      <c r="AF6" s="157"/>
      <c r="AG6" s="157"/>
    </row>
    <row r="7" spans="1:33" ht="9.75" customHeight="1">
      <c r="A7" s="157"/>
      <c r="B7" s="126"/>
      <c r="C7" s="126"/>
      <c r="D7" s="126"/>
      <c r="E7" s="158"/>
      <c r="F7" s="157"/>
      <c r="G7" s="157"/>
      <c r="H7" s="157"/>
      <c r="I7" s="157"/>
      <c r="J7" s="157"/>
      <c r="K7" s="157"/>
      <c r="L7" s="157"/>
      <c r="M7" s="157"/>
      <c r="N7" s="126"/>
      <c r="O7" s="126"/>
      <c r="P7" s="126"/>
      <c r="Q7" s="126"/>
      <c r="R7" s="126"/>
      <c r="S7" s="126"/>
      <c r="T7" s="60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</row>
    <row r="8" spans="1:33" ht="9.75" customHeight="1">
      <c r="A8" s="157"/>
      <c r="B8" s="126"/>
      <c r="C8" s="126"/>
      <c r="D8" s="126"/>
      <c r="E8" s="157"/>
      <c r="F8" s="159"/>
      <c r="G8" s="229">
        <v>1</v>
      </c>
      <c r="H8" s="273" t="s">
        <v>219</v>
      </c>
      <c r="I8" s="251"/>
      <c r="J8" s="251"/>
      <c r="K8" s="251"/>
      <c r="L8" s="251"/>
      <c r="M8" s="252"/>
      <c r="N8" s="60"/>
      <c r="O8" s="126"/>
      <c r="P8" s="126"/>
      <c r="Q8" s="126"/>
      <c r="R8" s="126"/>
      <c r="S8" s="126"/>
      <c r="T8" s="60"/>
      <c r="U8" s="157"/>
      <c r="V8" s="159"/>
      <c r="W8" s="229">
        <v>1</v>
      </c>
      <c r="X8" s="250" t="s">
        <v>6</v>
      </c>
      <c r="Y8" s="251"/>
      <c r="Z8" s="251"/>
      <c r="AA8" s="251"/>
      <c r="AB8" s="251"/>
      <c r="AC8" s="252"/>
      <c r="AD8" s="157"/>
      <c r="AE8" s="157"/>
      <c r="AF8" s="157"/>
      <c r="AG8" s="157"/>
    </row>
    <row r="9" spans="1:33" ht="9.75" customHeight="1">
      <c r="A9" s="157"/>
      <c r="B9" s="126"/>
      <c r="C9" s="126"/>
      <c r="D9" s="126"/>
      <c r="E9" s="157"/>
      <c r="F9" s="160"/>
      <c r="G9" s="229"/>
      <c r="H9" s="253"/>
      <c r="I9" s="254"/>
      <c r="J9" s="254"/>
      <c r="K9" s="254"/>
      <c r="L9" s="254"/>
      <c r="M9" s="255"/>
      <c r="N9" s="60"/>
      <c r="O9" s="126"/>
      <c r="P9" s="126"/>
      <c r="Q9" s="126"/>
      <c r="R9" s="126"/>
      <c r="S9" s="126"/>
      <c r="T9" s="126"/>
      <c r="U9" s="157"/>
      <c r="V9" s="160"/>
      <c r="W9" s="229"/>
      <c r="X9" s="253"/>
      <c r="Y9" s="254"/>
      <c r="Z9" s="254"/>
      <c r="AA9" s="254"/>
      <c r="AB9" s="254"/>
      <c r="AC9" s="255"/>
      <c r="AD9" s="157"/>
      <c r="AE9" s="157"/>
      <c r="AF9" s="157"/>
      <c r="AG9" s="157"/>
    </row>
    <row r="10" spans="1:33" ht="9.75" customHeight="1">
      <c r="A10" s="157"/>
      <c r="B10" s="126"/>
      <c r="C10" s="60"/>
      <c r="D10" s="126"/>
      <c r="E10" s="212" t="s">
        <v>7</v>
      </c>
      <c r="F10" s="161"/>
      <c r="G10" s="238" t="s">
        <v>8</v>
      </c>
      <c r="H10" s="274" t="s">
        <v>220</v>
      </c>
      <c r="I10" s="275"/>
      <c r="J10" s="275"/>
      <c r="K10" s="275"/>
      <c r="L10" s="275"/>
      <c r="M10" s="276"/>
      <c r="N10" s="60"/>
      <c r="O10" s="126"/>
      <c r="P10" s="126"/>
      <c r="Q10" s="126"/>
      <c r="R10" s="60"/>
      <c r="S10" s="126"/>
      <c r="T10" s="60"/>
      <c r="U10" s="212" t="s">
        <v>9</v>
      </c>
      <c r="V10" s="161"/>
      <c r="W10" s="229">
        <v>2</v>
      </c>
      <c r="X10" s="271" t="s">
        <v>10</v>
      </c>
      <c r="Y10" s="264"/>
      <c r="Z10" s="264"/>
      <c r="AA10" s="264"/>
      <c r="AB10" s="264"/>
      <c r="AC10" s="265"/>
      <c r="AD10" s="157"/>
      <c r="AE10" s="157"/>
      <c r="AF10" s="157"/>
      <c r="AG10" s="157"/>
    </row>
    <row r="11" spans="1:33" ht="9.75" customHeight="1">
      <c r="A11" s="126"/>
      <c r="B11" s="126"/>
      <c r="C11" s="126"/>
      <c r="D11" s="126"/>
      <c r="E11" s="212"/>
      <c r="F11" s="160"/>
      <c r="G11" s="238"/>
      <c r="H11" s="277"/>
      <c r="I11" s="278"/>
      <c r="J11" s="278"/>
      <c r="K11" s="278"/>
      <c r="L11" s="278"/>
      <c r="M11" s="279"/>
      <c r="N11" s="60"/>
      <c r="O11" s="126"/>
      <c r="P11" s="126"/>
      <c r="Q11" s="157"/>
      <c r="R11" s="126"/>
      <c r="S11" s="126"/>
      <c r="T11" s="126"/>
      <c r="U11" s="212"/>
      <c r="V11" s="160"/>
      <c r="W11" s="229"/>
      <c r="X11" s="266"/>
      <c r="Y11" s="267"/>
      <c r="Z11" s="267"/>
      <c r="AA11" s="267"/>
      <c r="AB11" s="267"/>
      <c r="AC11" s="268"/>
      <c r="AD11" s="157"/>
      <c r="AE11" s="157"/>
      <c r="AF11" s="157"/>
      <c r="AG11" s="157"/>
    </row>
    <row r="12" spans="1:33" ht="9.75" customHeight="1">
      <c r="A12" s="126"/>
      <c r="B12" s="126"/>
      <c r="C12" s="126"/>
      <c r="D12" s="126"/>
      <c r="E12" s="162"/>
      <c r="F12" s="161"/>
      <c r="G12" s="213">
        <v>3</v>
      </c>
      <c r="H12" s="286" t="s">
        <v>221</v>
      </c>
      <c r="I12" s="263"/>
      <c r="J12" s="263"/>
      <c r="K12" s="263"/>
      <c r="L12" s="263"/>
      <c r="M12" s="263"/>
      <c r="N12" s="269"/>
      <c r="O12" s="270"/>
      <c r="P12" s="270"/>
      <c r="Q12" s="157"/>
      <c r="R12" s="126"/>
      <c r="S12" s="126"/>
      <c r="T12" s="126"/>
      <c r="U12" s="162"/>
      <c r="V12" s="161"/>
      <c r="W12" s="228" t="s">
        <v>11</v>
      </c>
      <c r="X12" s="249" t="s">
        <v>12</v>
      </c>
      <c r="Y12" s="248"/>
      <c r="Z12" s="248"/>
      <c r="AA12" s="248"/>
      <c r="AB12" s="248"/>
      <c r="AC12" s="248"/>
      <c r="AD12" s="269"/>
      <c r="AE12" s="270"/>
      <c r="AF12" s="270"/>
      <c r="AG12" s="157"/>
    </row>
    <row r="13" spans="1:33" ht="9.75" customHeight="1">
      <c r="A13" s="126"/>
      <c r="B13" s="126"/>
      <c r="C13" s="126"/>
      <c r="D13" s="126"/>
      <c r="E13" s="162"/>
      <c r="F13" s="157"/>
      <c r="G13" s="213"/>
      <c r="H13" s="262"/>
      <c r="I13" s="263"/>
      <c r="J13" s="263"/>
      <c r="K13" s="263"/>
      <c r="L13" s="263"/>
      <c r="M13" s="263"/>
      <c r="N13" s="269"/>
      <c r="O13" s="270"/>
      <c r="P13" s="270"/>
      <c r="Q13" s="157"/>
      <c r="R13" s="126"/>
      <c r="S13" s="126"/>
      <c r="T13" s="126"/>
      <c r="U13" s="162"/>
      <c r="V13" s="157"/>
      <c r="W13" s="228"/>
      <c r="X13" s="249"/>
      <c r="Y13" s="248"/>
      <c r="Z13" s="248"/>
      <c r="AA13" s="248"/>
      <c r="AB13" s="248"/>
      <c r="AC13" s="248"/>
      <c r="AD13" s="269"/>
      <c r="AE13" s="270"/>
      <c r="AF13" s="270"/>
      <c r="AG13" s="157"/>
    </row>
    <row r="14" spans="1:33" ht="9.75" customHeight="1">
      <c r="A14" s="60"/>
      <c r="B14" s="126"/>
      <c r="C14" s="126"/>
      <c r="D14" s="126"/>
      <c r="E14" s="163"/>
      <c r="F14" s="159"/>
      <c r="G14" s="229">
        <v>4</v>
      </c>
      <c r="H14" s="273" t="s">
        <v>222</v>
      </c>
      <c r="I14" s="251"/>
      <c r="J14" s="251"/>
      <c r="K14" s="251"/>
      <c r="L14" s="251"/>
      <c r="M14" s="252"/>
      <c r="N14" s="164"/>
      <c r="O14" s="165"/>
      <c r="P14" s="165"/>
      <c r="Q14" s="60"/>
      <c r="R14" s="126"/>
      <c r="S14" s="126"/>
      <c r="T14" s="126"/>
      <c r="U14" s="163"/>
      <c r="V14" s="159"/>
      <c r="W14" s="229">
        <v>4</v>
      </c>
      <c r="X14" s="250" t="s">
        <v>13</v>
      </c>
      <c r="Y14" s="251"/>
      <c r="Z14" s="251"/>
      <c r="AA14" s="251"/>
      <c r="AB14" s="251"/>
      <c r="AC14" s="252"/>
      <c r="AD14" s="166"/>
      <c r="AE14" s="166"/>
      <c r="AF14" s="166"/>
      <c r="AG14" s="157"/>
    </row>
    <row r="15" spans="1:33" ht="9.75" customHeight="1">
      <c r="A15" s="126"/>
      <c r="B15" s="60"/>
      <c r="C15" s="126"/>
      <c r="D15" s="60"/>
      <c r="E15" s="163"/>
      <c r="F15" s="160"/>
      <c r="G15" s="229"/>
      <c r="H15" s="253"/>
      <c r="I15" s="254"/>
      <c r="J15" s="254"/>
      <c r="K15" s="254"/>
      <c r="L15" s="254"/>
      <c r="M15" s="255"/>
      <c r="N15" s="164"/>
      <c r="O15" s="165"/>
      <c r="P15" s="165"/>
      <c r="Q15" s="126"/>
      <c r="R15" s="60"/>
      <c r="S15" s="126"/>
      <c r="T15" s="60"/>
      <c r="U15" s="163"/>
      <c r="V15" s="160"/>
      <c r="W15" s="229"/>
      <c r="X15" s="253"/>
      <c r="Y15" s="254"/>
      <c r="Z15" s="254"/>
      <c r="AA15" s="254"/>
      <c r="AB15" s="254"/>
      <c r="AC15" s="255"/>
      <c r="AD15" s="166"/>
      <c r="AE15" s="166"/>
      <c r="AF15" s="166"/>
      <c r="AG15" s="157"/>
    </row>
    <row r="16" spans="1:33" ht="9.75" customHeight="1">
      <c r="A16" s="126"/>
      <c r="B16" s="167"/>
      <c r="C16" s="126"/>
      <c r="D16" s="126"/>
      <c r="E16" s="168"/>
      <c r="F16" s="161"/>
      <c r="G16" s="229">
        <v>5</v>
      </c>
      <c r="H16" s="250" t="s">
        <v>14</v>
      </c>
      <c r="I16" s="251"/>
      <c r="J16" s="251"/>
      <c r="K16" s="251"/>
      <c r="L16" s="251"/>
      <c r="M16" s="252"/>
      <c r="N16" s="164"/>
      <c r="O16" s="165"/>
      <c r="P16" s="165"/>
      <c r="Q16" s="126"/>
      <c r="R16" s="167"/>
      <c r="S16" s="126"/>
      <c r="T16" s="126"/>
      <c r="U16" s="212" t="s">
        <v>15</v>
      </c>
      <c r="V16" s="161"/>
      <c r="W16" s="229">
        <v>5</v>
      </c>
      <c r="X16" s="250" t="s">
        <v>16</v>
      </c>
      <c r="Y16" s="251"/>
      <c r="Z16" s="251"/>
      <c r="AA16" s="251"/>
      <c r="AB16" s="251"/>
      <c r="AC16" s="252"/>
      <c r="AD16" s="166"/>
      <c r="AE16" s="166"/>
      <c r="AF16" s="166"/>
      <c r="AG16" s="157"/>
    </row>
    <row r="17" spans="1:33" ht="9.75" customHeight="1">
      <c r="A17" s="126"/>
      <c r="B17" s="167"/>
      <c r="C17" s="126"/>
      <c r="D17" s="60"/>
      <c r="E17" s="212" t="s">
        <v>17</v>
      </c>
      <c r="F17" s="160"/>
      <c r="G17" s="229"/>
      <c r="H17" s="253"/>
      <c r="I17" s="254"/>
      <c r="J17" s="254"/>
      <c r="K17" s="254"/>
      <c r="L17" s="254"/>
      <c r="M17" s="255"/>
      <c r="N17" s="164"/>
      <c r="O17" s="165"/>
      <c r="P17" s="165"/>
      <c r="Q17" s="126"/>
      <c r="R17" s="167"/>
      <c r="S17" s="126"/>
      <c r="T17" s="60"/>
      <c r="U17" s="237"/>
      <c r="V17" s="160"/>
      <c r="W17" s="229"/>
      <c r="X17" s="253"/>
      <c r="Y17" s="254"/>
      <c r="Z17" s="254"/>
      <c r="AA17" s="254"/>
      <c r="AB17" s="254"/>
      <c r="AC17" s="255"/>
      <c r="AD17" s="166"/>
      <c r="AE17" s="166"/>
      <c r="AF17" s="166"/>
      <c r="AG17" s="157"/>
    </row>
    <row r="18" spans="1:33" ht="9.75" customHeight="1">
      <c r="A18" s="126"/>
      <c r="B18" s="126"/>
      <c r="C18" s="126"/>
      <c r="D18" s="126"/>
      <c r="E18" s="237"/>
      <c r="F18" s="161"/>
      <c r="G18" s="229">
        <v>6</v>
      </c>
      <c r="H18" s="250" t="s">
        <v>18</v>
      </c>
      <c r="I18" s="251"/>
      <c r="J18" s="251"/>
      <c r="K18" s="251"/>
      <c r="L18" s="251"/>
      <c r="M18" s="252"/>
      <c r="N18" s="164"/>
      <c r="O18" s="165"/>
      <c r="P18" s="165"/>
      <c r="Q18" s="126"/>
      <c r="R18" s="126"/>
      <c r="S18" s="126"/>
      <c r="T18" s="126"/>
      <c r="U18" s="169"/>
      <c r="V18" s="161"/>
      <c r="W18" s="229">
        <v>6</v>
      </c>
      <c r="X18" s="250" t="s">
        <v>19</v>
      </c>
      <c r="Y18" s="251"/>
      <c r="Z18" s="251"/>
      <c r="AA18" s="251"/>
      <c r="AB18" s="251"/>
      <c r="AC18" s="252"/>
      <c r="AD18" s="166"/>
      <c r="AE18" s="166"/>
      <c r="AF18" s="166"/>
      <c r="AG18" s="157"/>
    </row>
    <row r="19" spans="1:33" ht="9.75" customHeight="1">
      <c r="A19" s="126"/>
      <c r="B19" s="126"/>
      <c r="C19" s="126"/>
      <c r="D19" s="126"/>
      <c r="E19" s="157"/>
      <c r="F19" s="160"/>
      <c r="G19" s="229"/>
      <c r="H19" s="253"/>
      <c r="I19" s="254"/>
      <c r="J19" s="254"/>
      <c r="K19" s="254"/>
      <c r="L19" s="254"/>
      <c r="M19" s="255"/>
      <c r="N19" s="164"/>
      <c r="O19" s="165"/>
      <c r="P19" s="165"/>
      <c r="Q19" s="126"/>
      <c r="R19" s="126"/>
      <c r="S19" s="126"/>
      <c r="T19" s="126"/>
      <c r="U19" s="157"/>
      <c r="V19" s="137"/>
      <c r="W19" s="229"/>
      <c r="X19" s="253"/>
      <c r="Y19" s="254"/>
      <c r="Z19" s="254"/>
      <c r="AA19" s="254"/>
      <c r="AB19" s="254"/>
      <c r="AC19" s="255"/>
      <c r="AD19" s="166"/>
      <c r="AE19" s="166"/>
      <c r="AF19" s="166"/>
      <c r="AG19" s="157"/>
    </row>
    <row r="20" spans="1:33" ht="9.75" customHeight="1">
      <c r="A20" s="126"/>
      <c r="B20" s="126"/>
      <c r="C20" s="126"/>
      <c r="D20" s="60"/>
      <c r="E20" s="126"/>
      <c r="F20" s="161"/>
      <c r="G20" s="229">
        <v>7</v>
      </c>
      <c r="H20" s="250" t="s">
        <v>20</v>
      </c>
      <c r="I20" s="264"/>
      <c r="J20" s="264"/>
      <c r="K20" s="264"/>
      <c r="L20" s="264"/>
      <c r="M20" s="265"/>
      <c r="N20" s="165"/>
      <c r="O20" s="166"/>
      <c r="P20" s="166"/>
      <c r="Q20" s="126"/>
      <c r="R20" s="126"/>
      <c r="S20" s="126"/>
      <c r="T20" s="126"/>
      <c r="U20" s="126"/>
      <c r="V20" s="126"/>
      <c r="W20" s="229"/>
      <c r="X20" s="251"/>
      <c r="Y20" s="251"/>
      <c r="Z20" s="251"/>
      <c r="AA20" s="251"/>
      <c r="AB20" s="251"/>
      <c r="AC20" s="251"/>
      <c r="AD20" s="166"/>
      <c r="AE20" s="166"/>
      <c r="AF20" s="166"/>
      <c r="AG20" s="157"/>
    </row>
    <row r="21" spans="1:33" ht="9.75" customHeight="1">
      <c r="A21" s="126"/>
      <c r="B21" s="126"/>
      <c r="C21" s="126"/>
      <c r="D21" s="60"/>
      <c r="E21" s="126"/>
      <c r="F21" s="126"/>
      <c r="G21" s="229"/>
      <c r="H21" s="266"/>
      <c r="I21" s="267"/>
      <c r="J21" s="267"/>
      <c r="K21" s="267"/>
      <c r="L21" s="267"/>
      <c r="M21" s="268"/>
      <c r="N21" s="165"/>
      <c r="O21" s="166"/>
      <c r="P21" s="166"/>
      <c r="Q21" s="126"/>
      <c r="R21" s="126"/>
      <c r="S21" s="126"/>
      <c r="T21" s="126"/>
      <c r="U21" s="126"/>
      <c r="V21" s="126"/>
      <c r="W21" s="229"/>
      <c r="X21" s="272"/>
      <c r="Y21" s="272"/>
      <c r="Z21" s="272"/>
      <c r="AA21" s="272"/>
      <c r="AB21" s="272"/>
      <c r="AC21" s="272"/>
      <c r="AD21" s="166"/>
      <c r="AE21" s="166"/>
      <c r="AF21" s="166"/>
      <c r="AG21" s="157"/>
    </row>
    <row r="22" spans="1:33" ht="9.75" customHeight="1">
      <c r="A22" s="126"/>
      <c r="B22" s="126"/>
      <c r="C22" s="126"/>
      <c r="D22" s="126"/>
      <c r="E22" s="126"/>
      <c r="F22" s="60"/>
      <c r="G22" s="60"/>
      <c r="H22" s="60"/>
      <c r="I22" s="60"/>
      <c r="J22" s="60"/>
      <c r="K22" s="60"/>
      <c r="L22" s="60"/>
      <c r="M22" s="60"/>
      <c r="N22" s="165"/>
      <c r="O22" s="165"/>
      <c r="P22" s="165"/>
      <c r="Q22" s="126"/>
      <c r="R22" s="126"/>
      <c r="S22" s="60"/>
      <c r="T22" s="60"/>
      <c r="U22" s="60"/>
      <c r="V22" s="60"/>
      <c r="W22" s="60"/>
      <c r="X22" s="60"/>
      <c r="Y22" s="60"/>
      <c r="Z22" s="60"/>
      <c r="AA22" s="157"/>
      <c r="AB22" s="157"/>
      <c r="AC22" s="157"/>
      <c r="AD22" s="166"/>
      <c r="AE22" s="166"/>
      <c r="AF22" s="166"/>
      <c r="AG22" s="157"/>
    </row>
    <row r="23" spans="1:33" ht="9.75" customHeight="1">
      <c r="A23" s="126"/>
      <c r="B23" s="126"/>
      <c r="C23" s="126"/>
      <c r="D23" s="126"/>
      <c r="E23" s="126"/>
      <c r="F23" s="60"/>
      <c r="G23" s="60"/>
      <c r="H23" s="60"/>
      <c r="I23" s="60"/>
      <c r="J23" s="60"/>
      <c r="K23" s="60"/>
      <c r="L23" s="60"/>
      <c r="M23" s="60"/>
      <c r="N23" s="165"/>
      <c r="O23" s="165"/>
      <c r="P23" s="165"/>
      <c r="Q23" s="126"/>
      <c r="R23" s="126"/>
      <c r="S23" s="60"/>
      <c r="T23" s="60"/>
      <c r="U23" s="60"/>
      <c r="V23" s="60"/>
      <c r="W23" s="60"/>
      <c r="X23" s="60"/>
      <c r="Y23" s="60"/>
      <c r="Z23" s="60"/>
      <c r="AA23" s="157"/>
      <c r="AB23" s="157"/>
      <c r="AC23" s="157"/>
      <c r="AD23" s="166"/>
      <c r="AE23" s="166"/>
      <c r="AF23" s="166"/>
      <c r="AG23" s="157"/>
    </row>
    <row r="24" spans="1:33" ht="9.75" customHeight="1">
      <c r="A24" s="126"/>
      <c r="B24" s="126"/>
      <c r="C24" s="126"/>
      <c r="D24" s="210" t="s">
        <v>21</v>
      </c>
      <c r="E24" s="256" t="s">
        <v>22</v>
      </c>
      <c r="F24" s="257"/>
      <c r="G24" s="257"/>
      <c r="H24" s="257"/>
      <c r="I24" s="257"/>
      <c r="J24" s="257"/>
      <c r="K24" s="257"/>
      <c r="L24" s="257"/>
      <c r="M24" s="258"/>
      <c r="N24" s="164"/>
      <c r="O24" s="165"/>
      <c r="P24" s="165"/>
      <c r="Q24" s="126"/>
      <c r="R24" s="126"/>
      <c r="S24" s="60"/>
      <c r="T24" s="210" t="s">
        <v>23</v>
      </c>
      <c r="U24" s="280" t="s">
        <v>24</v>
      </c>
      <c r="V24" s="281"/>
      <c r="W24" s="281"/>
      <c r="X24" s="281"/>
      <c r="Y24" s="281"/>
      <c r="Z24" s="281"/>
      <c r="AA24" s="281"/>
      <c r="AB24" s="281"/>
      <c r="AC24" s="282"/>
      <c r="AD24" s="164"/>
      <c r="AE24" s="166"/>
      <c r="AF24" s="166"/>
      <c r="AG24" s="157"/>
    </row>
    <row r="25" spans="1:33" ht="9.75" customHeight="1">
      <c r="A25" s="126"/>
      <c r="B25" s="126"/>
      <c r="C25" s="126"/>
      <c r="D25" s="211"/>
      <c r="E25" s="259"/>
      <c r="F25" s="260"/>
      <c r="G25" s="260"/>
      <c r="H25" s="260"/>
      <c r="I25" s="260"/>
      <c r="J25" s="260"/>
      <c r="K25" s="260"/>
      <c r="L25" s="260"/>
      <c r="M25" s="261"/>
      <c r="N25" s="164"/>
      <c r="O25" s="165"/>
      <c r="P25" s="165"/>
      <c r="Q25" s="126"/>
      <c r="R25" s="126"/>
      <c r="S25" s="126"/>
      <c r="T25" s="211"/>
      <c r="U25" s="283"/>
      <c r="V25" s="284"/>
      <c r="W25" s="284"/>
      <c r="X25" s="284"/>
      <c r="Y25" s="284"/>
      <c r="Z25" s="284"/>
      <c r="AA25" s="284"/>
      <c r="AB25" s="284"/>
      <c r="AC25" s="285"/>
      <c r="AD25" s="164"/>
      <c r="AE25" s="166"/>
      <c r="AF25" s="166"/>
      <c r="AG25" s="157"/>
    </row>
    <row r="26" spans="1:33" ht="9.75" customHeight="1">
      <c r="A26" s="126"/>
      <c r="B26" s="126"/>
      <c r="C26" s="126"/>
      <c r="D26" s="126"/>
      <c r="E26" s="157"/>
      <c r="F26" s="157"/>
      <c r="G26" s="157"/>
      <c r="H26" s="157"/>
      <c r="I26" s="157"/>
      <c r="J26" s="157"/>
      <c r="K26" s="157"/>
      <c r="L26" s="157"/>
      <c r="M26" s="157"/>
      <c r="N26" s="165"/>
      <c r="O26" s="165"/>
      <c r="P26" s="165"/>
      <c r="Q26" s="126"/>
      <c r="R26" s="126"/>
      <c r="S26" s="126"/>
      <c r="T26" s="60"/>
      <c r="U26" s="157"/>
      <c r="V26" s="157" t="s">
        <v>25</v>
      </c>
      <c r="W26" s="157"/>
      <c r="X26" s="157"/>
      <c r="Y26" s="157"/>
      <c r="Z26" s="157"/>
      <c r="AA26" s="157"/>
      <c r="AB26" s="157"/>
      <c r="AC26" s="157"/>
      <c r="AD26" s="165"/>
      <c r="AE26" s="166"/>
      <c r="AF26" s="166"/>
      <c r="AG26" s="157"/>
    </row>
    <row r="27" spans="1:33" ht="9.75" customHeight="1">
      <c r="A27" s="126"/>
      <c r="B27" s="126"/>
      <c r="C27" s="126"/>
      <c r="D27" s="126"/>
      <c r="E27" s="157"/>
      <c r="F27" s="159"/>
      <c r="G27" s="229">
        <v>1</v>
      </c>
      <c r="H27" s="250" t="s">
        <v>26</v>
      </c>
      <c r="I27" s="251"/>
      <c r="J27" s="251"/>
      <c r="K27" s="251"/>
      <c r="L27" s="251"/>
      <c r="M27" s="252"/>
      <c r="N27" s="164"/>
      <c r="O27" s="165"/>
      <c r="P27" s="165"/>
      <c r="Q27" s="126"/>
      <c r="R27" s="126"/>
      <c r="S27" s="126"/>
      <c r="T27" s="60"/>
      <c r="U27" s="157"/>
      <c r="V27" s="159"/>
      <c r="W27" s="229">
        <v>1</v>
      </c>
      <c r="X27" s="250" t="s">
        <v>27</v>
      </c>
      <c r="Y27" s="251"/>
      <c r="Z27" s="251"/>
      <c r="AA27" s="251"/>
      <c r="AB27" s="251"/>
      <c r="AC27" s="252"/>
      <c r="AD27" s="165"/>
      <c r="AE27" s="166"/>
      <c r="AF27" s="166"/>
      <c r="AG27" s="157"/>
    </row>
    <row r="28" spans="1:33" ht="9.75" customHeight="1">
      <c r="A28" s="126"/>
      <c r="B28" s="60"/>
      <c r="C28" s="126"/>
      <c r="D28" s="126"/>
      <c r="E28" s="157"/>
      <c r="F28" s="160"/>
      <c r="G28" s="229"/>
      <c r="H28" s="253"/>
      <c r="I28" s="254"/>
      <c r="J28" s="254"/>
      <c r="K28" s="254"/>
      <c r="L28" s="254"/>
      <c r="M28" s="255"/>
      <c r="N28" s="164"/>
      <c r="O28" s="165"/>
      <c r="P28" s="165"/>
      <c r="Q28" s="126"/>
      <c r="R28" s="126"/>
      <c r="S28" s="126"/>
      <c r="T28" s="126"/>
      <c r="U28" s="157"/>
      <c r="V28" s="160"/>
      <c r="W28" s="229"/>
      <c r="X28" s="253"/>
      <c r="Y28" s="254"/>
      <c r="Z28" s="254"/>
      <c r="AA28" s="254"/>
      <c r="AB28" s="254"/>
      <c r="AC28" s="255"/>
      <c r="AD28" s="165"/>
      <c r="AE28" s="166"/>
      <c r="AF28" s="166"/>
      <c r="AG28" s="157"/>
    </row>
    <row r="29" spans="1:33" ht="9.75" customHeight="1">
      <c r="A29" s="126"/>
      <c r="B29" s="126"/>
      <c r="C29" s="126"/>
      <c r="D29" s="126"/>
      <c r="E29" s="212" t="s">
        <v>28</v>
      </c>
      <c r="F29" s="161"/>
      <c r="G29" s="229">
        <v>2</v>
      </c>
      <c r="H29" s="271" t="s">
        <v>29</v>
      </c>
      <c r="I29" s="264"/>
      <c r="J29" s="264"/>
      <c r="K29" s="264"/>
      <c r="L29" s="264"/>
      <c r="M29" s="265"/>
      <c r="N29" s="164"/>
      <c r="O29" s="165"/>
      <c r="P29" s="165"/>
      <c r="Q29" s="126"/>
      <c r="R29" s="60"/>
      <c r="S29" s="126"/>
      <c r="T29" s="60"/>
      <c r="U29" s="212" t="s">
        <v>30</v>
      </c>
      <c r="V29" s="161"/>
      <c r="W29" s="229">
        <v>2</v>
      </c>
      <c r="X29" s="271" t="s">
        <v>31</v>
      </c>
      <c r="Y29" s="264"/>
      <c r="Z29" s="264"/>
      <c r="AA29" s="264"/>
      <c r="AB29" s="264"/>
      <c r="AC29" s="265"/>
      <c r="AD29" s="165"/>
      <c r="AE29" s="166"/>
      <c r="AF29" s="166"/>
      <c r="AG29" s="157"/>
    </row>
    <row r="30" spans="1:33" ht="9.75" customHeight="1">
      <c r="A30" s="126"/>
      <c r="B30" s="126"/>
      <c r="C30" s="126"/>
      <c r="D30" s="126"/>
      <c r="E30" s="212"/>
      <c r="F30" s="160"/>
      <c r="G30" s="229"/>
      <c r="H30" s="266"/>
      <c r="I30" s="267"/>
      <c r="J30" s="267"/>
      <c r="K30" s="267"/>
      <c r="L30" s="267"/>
      <c r="M30" s="268"/>
      <c r="N30" s="164"/>
      <c r="O30" s="165"/>
      <c r="P30" s="165"/>
      <c r="Q30" s="126"/>
      <c r="R30" s="126"/>
      <c r="S30" s="126"/>
      <c r="T30" s="126"/>
      <c r="U30" s="212"/>
      <c r="V30" s="160"/>
      <c r="W30" s="229"/>
      <c r="X30" s="266"/>
      <c r="Y30" s="267"/>
      <c r="Z30" s="267"/>
      <c r="AA30" s="267"/>
      <c r="AB30" s="267"/>
      <c r="AC30" s="268"/>
      <c r="AD30" s="165"/>
      <c r="AE30" s="166"/>
      <c r="AF30" s="166"/>
      <c r="AG30" s="157"/>
    </row>
    <row r="31" spans="1:33" ht="9.75" customHeight="1">
      <c r="A31" s="126"/>
      <c r="B31" s="126"/>
      <c r="C31" s="126"/>
      <c r="D31" s="126"/>
      <c r="E31" s="162"/>
      <c r="F31" s="161"/>
      <c r="G31" s="228" t="s">
        <v>11</v>
      </c>
      <c r="H31" s="249" t="s">
        <v>32</v>
      </c>
      <c r="I31" s="248"/>
      <c r="J31" s="248"/>
      <c r="K31" s="248"/>
      <c r="L31" s="248"/>
      <c r="M31" s="248"/>
      <c r="N31" s="269"/>
      <c r="O31" s="270"/>
      <c r="P31" s="270"/>
      <c r="Q31" s="126"/>
      <c r="R31" s="126"/>
      <c r="S31" s="126"/>
      <c r="T31" s="126"/>
      <c r="U31" s="162"/>
      <c r="V31" s="161"/>
      <c r="W31" s="228" t="s">
        <v>11</v>
      </c>
      <c r="X31" s="247" t="s">
        <v>181</v>
      </c>
      <c r="Y31" s="248"/>
      <c r="Z31" s="248"/>
      <c r="AA31" s="248"/>
      <c r="AB31" s="248"/>
      <c r="AC31" s="248"/>
      <c r="AD31" s="269"/>
      <c r="AE31" s="270"/>
      <c r="AF31" s="270"/>
      <c r="AG31" s="157"/>
    </row>
    <row r="32" spans="1:33" ht="9.75" customHeight="1">
      <c r="A32" s="126"/>
      <c r="B32" s="126"/>
      <c r="C32" s="126"/>
      <c r="D32" s="126"/>
      <c r="E32" s="162"/>
      <c r="F32" s="157"/>
      <c r="G32" s="228"/>
      <c r="H32" s="249"/>
      <c r="I32" s="248"/>
      <c r="J32" s="248"/>
      <c r="K32" s="248"/>
      <c r="L32" s="248"/>
      <c r="M32" s="248"/>
      <c r="N32" s="269"/>
      <c r="O32" s="270"/>
      <c r="P32" s="270"/>
      <c r="Q32" s="126"/>
      <c r="R32" s="126"/>
      <c r="S32" s="126"/>
      <c r="T32" s="126"/>
      <c r="U32" s="162"/>
      <c r="V32" s="157"/>
      <c r="W32" s="228"/>
      <c r="X32" s="249"/>
      <c r="Y32" s="248"/>
      <c r="Z32" s="248"/>
      <c r="AA32" s="248"/>
      <c r="AB32" s="248"/>
      <c r="AC32" s="248"/>
      <c r="AD32" s="269"/>
      <c r="AE32" s="270"/>
      <c r="AF32" s="270"/>
      <c r="AG32" s="157"/>
    </row>
    <row r="33" spans="1:33" ht="9.75" customHeight="1">
      <c r="A33" s="60"/>
      <c r="B33" s="126"/>
      <c r="C33" s="126"/>
      <c r="D33" s="126"/>
      <c r="E33" s="163"/>
      <c r="F33" s="159"/>
      <c r="G33" s="229">
        <v>4</v>
      </c>
      <c r="H33" s="250" t="s">
        <v>33</v>
      </c>
      <c r="I33" s="288"/>
      <c r="J33" s="288"/>
      <c r="K33" s="288"/>
      <c r="L33" s="288"/>
      <c r="M33" s="289"/>
      <c r="N33" s="62"/>
      <c r="O33" s="126"/>
      <c r="P33" s="126"/>
      <c r="Q33" s="60"/>
      <c r="R33" s="126"/>
      <c r="S33" s="126"/>
      <c r="T33" s="126"/>
      <c r="U33" s="163"/>
      <c r="V33" s="159"/>
      <c r="W33" s="229">
        <v>4</v>
      </c>
      <c r="X33" s="250" t="s">
        <v>34</v>
      </c>
      <c r="Y33" s="251"/>
      <c r="Z33" s="251"/>
      <c r="AA33" s="251"/>
      <c r="AB33" s="251"/>
      <c r="AC33" s="252"/>
      <c r="AD33" s="126"/>
      <c r="AE33" s="157"/>
      <c r="AF33" s="157"/>
      <c r="AG33" s="157"/>
    </row>
    <row r="34" spans="1:33" ht="9.75" customHeight="1">
      <c r="A34" s="126"/>
      <c r="B34" s="60"/>
      <c r="C34" s="126"/>
      <c r="D34" s="60"/>
      <c r="E34" s="163"/>
      <c r="F34" s="160"/>
      <c r="G34" s="229"/>
      <c r="H34" s="290"/>
      <c r="I34" s="291"/>
      <c r="J34" s="291"/>
      <c r="K34" s="291"/>
      <c r="L34" s="291"/>
      <c r="M34" s="292"/>
      <c r="N34" s="62"/>
      <c r="O34" s="126"/>
      <c r="P34" s="126"/>
      <c r="Q34" s="157"/>
      <c r="R34" s="60"/>
      <c r="S34" s="126"/>
      <c r="T34" s="60"/>
      <c r="U34" s="163"/>
      <c r="V34" s="160"/>
      <c r="W34" s="229"/>
      <c r="X34" s="253"/>
      <c r="Y34" s="254"/>
      <c r="Z34" s="254"/>
      <c r="AA34" s="254"/>
      <c r="AB34" s="254"/>
      <c r="AC34" s="255"/>
      <c r="AD34" s="126"/>
      <c r="AE34" s="157"/>
      <c r="AF34" s="157"/>
      <c r="AG34" s="157"/>
    </row>
    <row r="35" spans="1:33" ht="9.75" customHeight="1">
      <c r="A35" s="126"/>
      <c r="B35" s="167"/>
      <c r="C35" s="126"/>
      <c r="D35" s="126"/>
      <c r="E35" s="168"/>
      <c r="F35" s="161"/>
      <c r="G35" s="230">
        <v>5</v>
      </c>
      <c r="H35" s="250" t="s">
        <v>35</v>
      </c>
      <c r="I35" s="251"/>
      <c r="J35" s="251"/>
      <c r="K35" s="251"/>
      <c r="L35" s="251"/>
      <c r="M35" s="252"/>
      <c r="N35" s="60"/>
      <c r="O35" s="126"/>
      <c r="P35" s="126"/>
      <c r="Q35" s="157"/>
      <c r="R35" s="167"/>
      <c r="S35" s="126"/>
      <c r="T35" s="126"/>
      <c r="U35" s="212" t="s">
        <v>36</v>
      </c>
      <c r="V35" s="161"/>
      <c r="W35" s="229">
        <v>5</v>
      </c>
      <c r="X35" s="273" t="s">
        <v>182</v>
      </c>
      <c r="Y35" s="251"/>
      <c r="Z35" s="251"/>
      <c r="AA35" s="251"/>
      <c r="AB35" s="251"/>
      <c r="AC35" s="252"/>
      <c r="AD35" s="126"/>
      <c r="AE35" s="157"/>
      <c r="AF35" s="157"/>
      <c r="AG35" s="157"/>
    </row>
    <row r="36" spans="1:33" ht="9.75" customHeight="1">
      <c r="A36" s="126"/>
      <c r="B36" s="167"/>
      <c r="C36" s="126"/>
      <c r="D36" s="60"/>
      <c r="E36" s="212" t="s">
        <v>37</v>
      </c>
      <c r="F36" s="160"/>
      <c r="G36" s="230"/>
      <c r="H36" s="253"/>
      <c r="I36" s="254"/>
      <c r="J36" s="254"/>
      <c r="K36" s="254"/>
      <c r="L36" s="254"/>
      <c r="M36" s="255"/>
      <c r="N36" s="60"/>
      <c r="O36" s="126"/>
      <c r="P36" s="126"/>
      <c r="Q36" s="157"/>
      <c r="R36" s="167"/>
      <c r="S36" s="126"/>
      <c r="T36" s="60"/>
      <c r="U36" s="237"/>
      <c r="V36" s="160"/>
      <c r="W36" s="229"/>
      <c r="X36" s="253"/>
      <c r="Y36" s="254"/>
      <c r="Z36" s="254"/>
      <c r="AA36" s="254"/>
      <c r="AB36" s="254"/>
      <c r="AC36" s="255"/>
      <c r="AD36" s="126"/>
      <c r="AE36" s="157"/>
      <c r="AF36" s="157"/>
      <c r="AG36" s="157"/>
    </row>
    <row r="37" spans="1:33" ht="10.5" customHeight="1">
      <c r="A37" s="157"/>
      <c r="B37" s="126"/>
      <c r="C37" s="170"/>
      <c r="D37" s="170"/>
      <c r="E37" s="237"/>
      <c r="F37" s="161"/>
      <c r="G37" s="229">
        <v>6</v>
      </c>
      <c r="H37" s="250" t="s">
        <v>38</v>
      </c>
      <c r="I37" s="251"/>
      <c r="J37" s="251"/>
      <c r="K37" s="251"/>
      <c r="L37" s="251"/>
      <c r="M37" s="252"/>
      <c r="N37" s="60"/>
      <c r="O37" s="126"/>
      <c r="P37" s="126"/>
      <c r="Q37" s="126"/>
      <c r="R37" s="126"/>
      <c r="S37" s="126"/>
      <c r="T37" s="126"/>
      <c r="U37" s="169"/>
      <c r="V37" s="161"/>
      <c r="W37" s="229">
        <v>6</v>
      </c>
      <c r="X37" s="250" t="s">
        <v>39</v>
      </c>
      <c r="Y37" s="251"/>
      <c r="Z37" s="251"/>
      <c r="AA37" s="251"/>
      <c r="AB37" s="251"/>
      <c r="AC37" s="252"/>
      <c r="AD37" s="60"/>
      <c r="AE37" s="60"/>
      <c r="AF37" s="157"/>
      <c r="AG37" s="157"/>
    </row>
    <row r="38" spans="1:33" ht="10.5" customHeight="1">
      <c r="A38" s="157"/>
      <c r="B38" s="126"/>
      <c r="C38" s="170"/>
      <c r="D38" s="170"/>
      <c r="E38" s="157"/>
      <c r="F38" s="160"/>
      <c r="G38" s="229"/>
      <c r="H38" s="253"/>
      <c r="I38" s="254"/>
      <c r="J38" s="254"/>
      <c r="K38" s="254"/>
      <c r="L38" s="254"/>
      <c r="M38" s="255"/>
      <c r="N38" s="60"/>
      <c r="O38" s="126"/>
      <c r="P38" s="126"/>
      <c r="Q38" s="126"/>
      <c r="R38" s="126"/>
      <c r="S38" s="126"/>
      <c r="T38" s="126"/>
      <c r="U38" s="157"/>
      <c r="V38" s="137"/>
      <c r="W38" s="229"/>
      <c r="X38" s="253"/>
      <c r="Y38" s="254"/>
      <c r="Z38" s="254"/>
      <c r="AA38" s="254"/>
      <c r="AB38" s="254"/>
      <c r="AC38" s="255"/>
      <c r="AD38" s="60"/>
      <c r="AE38" s="60"/>
      <c r="AF38" s="157"/>
      <c r="AG38" s="157"/>
    </row>
    <row r="39" spans="1:33" ht="9.6" customHeight="1">
      <c r="A39" s="157"/>
      <c r="B39" s="126"/>
      <c r="C39" s="126"/>
      <c r="D39" s="60"/>
      <c r="E39" s="126"/>
      <c r="F39" s="161"/>
      <c r="G39" s="229">
        <v>7</v>
      </c>
      <c r="H39" s="250" t="s">
        <v>40</v>
      </c>
      <c r="I39" s="251"/>
      <c r="J39" s="251"/>
      <c r="K39" s="251"/>
      <c r="L39" s="251"/>
      <c r="M39" s="252"/>
      <c r="N39" s="126"/>
      <c r="O39" s="157"/>
      <c r="P39" s="157"/>
      <c r="Q39" s="157"/>
      <c r="R39" s="157"/>
      <c r="S39" s="157"/>
      <c r="T39" s="157"/>
      <c r="U39" s="126"/>
      <c r="V39" s="126"/>
      <c r="W39" s="229"/>
      <c r="X39" s="251"/>
      <c r="Y39" s="251"/>
      <c r="Z39" s="251"/>
      <c r="AA39" s="251"/>
      <c r="AB39" s="251"/>
      <c r="AC39" s="251"/>
      <c r="AD39" s="60"/>
      <c r="AE39" s="60"/>
      <c r="AF39" s="157"/>
      <c r="AG39" s="157"/>
    </row>
    <row r="40" spans="1:33" ht="9.6" customHeight="1">
      <c r="A40" s="157"/>
      <c r="B40" s="126"/>
      <c r="C40" s="126"/>
      <c r="D40" s="60"/>
      <c r="E40" s="126"/>
      <c r="F40" s="126"/>
      <c r="G40" s="229"/>
      <c r="H40" s="253"/>
      <c r="I40" s="254"/>
      <c r="J40" s="254"/>
      <c r="K40" s="254"/>
      <c r="L40" s="254"/>
      <c r="M40" s="255"/>
      <c r="N40" s="126"/>
      <c r="O40" s="157"/>
      <c r="P40" s="157"/>
      <c r="Q40" s="157"/>
      <c r="R40" s="157"/>
      <c r="S40" s="157"/>
      <c r="T40" s="157"/>
      <c r="U40" s="126"/>
      <c r="V40" s="126"/>
      <c r="W40" s="229"/>
      <c r="X40" s="272"/>
      <c r="Y40" s="272"/>
      <c r="Z40" s="272"/>
      <c r="AA40" s="272"/>
      <c r="AB40" s="272"/>
      <c r="AC40" s="272"/>
      <c r="AD40" s="60"/>
      <c r="AE40" s="60"/>
      <c r="AF40" s="157"/>
      <c r="AG40" s="157"/>
    </row>
    <row r="41" spans="1:33" ht="9.6" customHeight="1">
      <c r="A41" s="157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60"/>
      <c r="AB41" s="60"/>
      <c r="AC41" s="60"/>
      <c r="AD41" s="60"/>
      <c r="AE41" s="60"/>
      <c r="AF41" s="157"/>
      <c r="AG41" s="157"/>
    </row>
    <row r="42" spans="1:33" ht="9.6" customHeight="1">
      <c r="A42" s="157"/>
      <c r="B42" s="60"/>
      <c r="C42" s="126"/>
      <c r="D42" s="60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60"/>
      <c r="P42" s="126"/>
      <c r="Q42" s="126"/>
      <c r="R42" s="60"/>
      <c r="S42" s="126"/>
      <c r="T42" s="126"/>
      <c r="U42" s="126"/>
      <c r="V42" s="126"/>
      <c r="W42" s="126"/>
      <c r="X42" s="126"/>
      <c r="Y42" s="126"/>
      <c r="Z42" s="126"/>
      <c r="AA42" s="60"/>
      <c r="AB42" s="60"/>
      <c r="AC42" s="60"/>
      <c r="AD42" s="60"/>
      <c r="AE42" s="60"/>
      <c r="AF42" s="157"/>
      <c r="AG42" s="157"/>
    </row>
    <row r="43" spans="1:33" ht="9.6" customHeight="1">
      <c r="A43" s="157"/>
      <c r="B43" s="60"/>
      <c r="C43" s="126"/>
      <c r="D43" s="210" t="s">
        <v>41</v>
      </c>
      <c r="E43" s="256" t="s">
        <v>42</v>
      </c>
      <c r="F43" s="257"/>
      <c r="G43" s="257"/>
      <c r="H43" s="257"/>
      <c r="I43" s="257"/>
      <c r="J43" s="257"/>
      <c r="K43" s="257"/>
      <c r="L43" s="257"/>
      <c r="M43" s="258"/>
      <c r="N43" s="126"/>
      <c r="O43" s="60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</row>
    <row r="44" spans="1:33" ht="9.6" customHeight="1">
      <c r="A44" s="157"/>
      <c r="B44" s="126"/>
      <c r="C44" s="126"/>
      <c r="D44" s="211"/>
      <c r="E44" s="259"/>
      <c r="F44" s="260"/>
      <c r="G44" s="260"/>
      <c r="H44" s="260"/>
      <c r="I44" s="260"/>
      <c r="J44" s="260"/>
      <c r="K44" s="260"/>
      <c r="L44" s="260"/>
      <c r="M44" s="261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</row>
    <row r="45" spans="1:33" ht="9.6" customHeight="1">
      <c r="A45" s="157"/>
      <c r="B45" s="126"/>
      <c r="C45" s="126"/>
      <c r="D45" s="60"/>
      <c r="E45" s="157"/>
      <c r="F45" s="157"/>
      <c r="G45" s="157"/>
      <c r="H45" s="157"/>
      <c r="I45" s="157"/>
      <c r="J45" s="157"/>
      <c r="K45" s="157"/>
      <c r="L45" s="157"/>
      <c r="M45" s="157"/>
      <c r="N45" s="126"/>
      <c r="O45" s="60"/>
      <c r="P45" s="60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</row>
    <row r="46" spans="1:33" ht="9.6" customHeight="1">
      <c r="A46" s="157"/>
      <c r="B46" s="126"/>
      <c r="C46" s="126"/>
      <c r="D46" s="60"/>
      <c r="E46" s="157"/>
      <c r="F46" s="159"/>
      <c r="G46" s="229">
        <v>1</v>
      </c>
      <c r="H46" s="250" t="s">
        <v>43</v>
      </c>
      <c r="I46" s="251"/>
      <c r="J46" s="251"/>
      <c r="K46" s="251"/>
      <c r="L46" s="251"/>
      <c r="M46" s="252"/>
      <c r="N46" s="126"/>
      <c r="O46" s="60"/>
      <c r="P46" s="60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</row>
    <row r="47" spans="1:33" ht="10.5" customHeight="1">
      <c r="A47" s="157"/>
      <c r="B47" s="126"/>
      <c r="C47" s="126"/>
      <c r="D47" s="60"/>
      <c r="E47" s="157"/>
      <c r="F47" s="160"/>
      <c r="G47" s="229"/>
      <c r="H47" s="253"/>
      <c r="I47" s="254"/>
      <c r="J47" s="254"/>
      <c r="K47" s="254"/>
      <c r="L47" s="254"/>
      <c r="M47" s="255"/>
      <c r="N47" s="126"/>
      <c r="O47" s="126"/>
      <c r="P47" s="60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</row>
    <row r="48" spans="1:33" ht="9.6" customHeight="1">
      <c r="A48" s="157"/>
      <c r="B48" s="60"/>
      <c r="C48" s="126"/>
      <c r="D48" s="60"/>
      <c r="E48" s="212" t="s">
        <v>44</v>
      </c>
      <c r="F48" s="161"/>
      <c r="G48" s="229">
        <v>2</v>
      </c>
      <c r="H48" s="271" t="s">
        <v>45</v>
      </c>
      <c r="I48" s="264"/>
      <c r="J48" s="264"/>
      <c r="K48" s="264"/>
      <c r="L48" s="264"/>
      <c r="M48" s="265"/>
      <c r="N48" s="126"/>
      <c r="O48" s="60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</row>
    <row r="49" spans="1:33" ht="9.6" customHeight="1">
      <c r="A49" s="126"/>
      <c r="B49" s="126"/>
      <c r="C49" s="126"/>
      <c r="D49" s="126"/>
      <c r="E49" s="212"/>
      <c r="F49" s="160"/>
      <c r="G49" s="229"/>
      <c r="H49" s="266"/>
      <c r="I49" s="267"/>
      <c r="J49" s="267"/>
      <c r="K49" s="267"/>
      <c r="L49" s="267"/>
      <c r="M49" s="268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</row>
    <row r="50" spans="1:33" ht="9.6" customHeight="1">
      <c r="A50" s="126"/>
      <c r="B50" s="126"/>
      <c r="C50" s="126"/>
      <c r="D50" s="126"/>
      <c r="E50" s="162"/>
      <c r="F50" s="161"/>
      <c r="G50" s="213">
        <v>3</v>
      </c>
      <c r="H50" s="262" t="s">
        <v>46</v>
      </c>
      <c r="I50" s="263"/>
      <c r="J50" s="263"/>
      <c r="K50" s="263"/>
      <c r="L50" s="263"/>
      <c r="M50" s="263"/>
      <c r="N50" s="269"/>
      <c r="O50" s="270"/>
      <c r="P50" s="270"/>
      <c r="Q50" s="60"/>
      <c r="R50" s="126"/>
      <c r="S50" s="60"/>
      <c r="T50" s="62"/>
      <c r="U50" s="62"/>
      <c r="V50" s="126"/>
      <c r="W50" s="126"/>
      <c r="X50" s="126"/>
      <c r="Y50" s="126"/>
      <c r="Z50" s="126"/>
      <c r="AA50" s="60"/>
      <c r="AB50" s="60"/>
      <c r="AC50" s="60"/>
      <c r="AD50" s="126"/>
      <c r="AE50" s="64"/>
      <c r="AF50" s="64"/>
      <c r="AG50" s="64"/>
    </row>
    <row r="51" spans="1:33" ht="9.6" customHeight="1">
      <c r="A51" s="126"/>
      <c r="B51" s="126"/>
      <c r="C51" s="126"/>
      <c r="D51" s="126"/>
      <c r="E51" s="162"/>
      <c r="F51" s="157"/>
      <c r="G51" s="213"/>
      <c r="H51" s="262"/>
      <c r="I51" s="263"/>
      <c r="J51" s="263"/>
      <c r="K51" s="263"/>
      <c r="L51" s="263"/>
      <c r="M51" s="263"/>
      <c r="N51" s="269"/>
      <c r="O51" s="270"/>
      <c r="P51" s="270"/>
      <c r="Q51" s="60"/>
      <c r="R51" s="61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</row>
    <row r="52" spans="1:33" ht="10.5" customHeight="1">
      <c r="A52" s="60"/>
      <c r="B52" s="126"/>
      <c r="C52" s="126"/>
      <c r="D52" s="126"/>
      <c r="E52" s="163"/>
      <c r="F52" s="159"/>
      <c r="G52" s="229">
        <v>4</v>
      </c>
      <c r="H52" s="250" t="s">
        <v>47</v>
      </c>
      <c r="I52" s="251"/>
      <c r="J52" s="251"/>
      <c r="K52" s="251"/>
      <c r="L52" s="251"/>
      <c r="M52" s="252"/>
      <c r="N52" s="126"/>
      <c r="O52" s="60"/>
      <c r="P52" s="126"/>
      <c r="Q52" s="60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</row>
    <row r="53" spans="1:33" ht="10.5" customHeight="1">
      <c r="A53" s="126"/>
      <c r="B53" s="60"/>
      <c r="C53" s="126"/>
      <c r="D53" s="60"/>
      <c r="E53" s="163"/>
      <c r="F53" s="160"/>
      <c r="G53" s="229"/>
      <c r="H53" s="253"/>
      <c r="I53" s="254"/>
      <c r="J53" s="254"/>
      <c r="K53" s="254"/>
      <c r="L53" s="254"/>
      <c r="M53" s="255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</row>
    <row r="54" spans="1:33" ht="10.5" customHeight="1">
      <c r="A54" s="126"/>
      <c r="B54" s="167"/>
      <c r="C54" s="126"/>
      <c r="D54" s="126"/>
      <c r="E54" s="168"/>
      <c r="F54" s="161"/>
      <c r="G54" s="229">
        <v>5</v>
      </c>
      <c r="H54" s="250" t="s">
        <v>48</v>
      </c>
      <c r="I54" s="264"/>
      <c r="J54" s="264"/>
      <c r="K54" s="264"/>
      <c r="L54" s="264"/>
      <c r="M54" s="265"/>
      <c r="N54" s="126"/>
      <c r="O54" s="60"/>
      <c r="P54" s="126"/>
      <c r="Q54" s="126"/>
      <c r="R54" s="126"/>
      <c r="S54" s="60"/>
      <c r="T54" s="62"/>
      <c r="U54" s="62"/>
      <c r="V54" s="126"/>
      <c r="W54" s="126"/>
      <c r="X54" s="126"/>
      <c r="Y54" s="126"/>
      <c r="Z54" s="126"/>
      <c r="AA54" s="60"/>
      <c r="AB54" s="60"/>
      <c r="AC54" s="60"/>
      <c r="AD54" s="126"/>
      <c r="AE54" s="63"/>
      <c r="AF54" s="64"/>
      <c r="AG54" s="64"/>
    </row>
    <row r="55" spans="1:33" ht="9.6" customHeight="1">
      <c r="A55" s="126"/>
      <c r="B55" s="167"/>
      <c r="C55" s="126"/>
      <c r="D55" s="60"/>
      <c r="E55" s="212" t="s">
        <v>49</v>
      </c>
      <c r="F55" s="160"/>
      <c r="G55" s="229"/>
      <c r="H55" s="266"/>
      <c r="I55" s="267"/>
      <c r="J55" s="267"/>
      <c r="K55" s="267"/>
      <c r="L55" s="267"/>
      <c r="M55" s="268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60"/>
      <c r="AB55" s="60"/>
      <c r="AC55" s="60"/>
      <c r="AD55" s="126"/>
      <c r="AE55" s="63"/>
      <c r="AF55" s="64"/>
      <c r="AG55" s="64"/>
    </row>
    <row r="56" spans="1:33" ht="9.6" customHeight="1">
      <c r="A56" s="157"/>
      <c r="B56" s="126"/>
      <c r="C56" s="126"/>
      <c r="D56" s="126"/>
      <c r="E56" s="237"/>
      <c r="F56" s="161"/>
      <c r="G56" s="238" t="s">
        <v>50</v>
      </c>
      <c r="H56" s="287" t="s">
        <v>51</v>
      </c>
      <c r="I56" s="275"/>
      <c r="J56" s="275"/>
      <c r="K56" s="275"/>
      <c r="L56" s="275"/>
      <c r="M56" s="276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60"/>
      <c r="AB56" s="60"/>
      <c r="AC56" s="60"/>
      <c r="AD56" s="126"/>
      <c r="AE56" s="63"/>
      <c r="AF56" s="64"/>
      <c r="AG56" s="64"/>
    </row>
    <row r="57" spans="1:33" ht="9.6" customHeight="1">
      <c r="A57" s="157"/>
      <c r="B57" s="126"/>
      <c r="C57" s="126"/>
      <c r="D57" s="126"/>
      <c r="E57" s="157"/>
      <c r="F57" s="160"/>
      <c r="G57" s="238"/>
      <c r="H57" s="277"/>
      <c r="I57" s="278"/>
      <c r="J57" s="278"/>
      <c r="K57" s="278"/>
      <c r="L57" s="278"/>
      <c r="M57" s="279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60"/>
      <c r="AB57" s="60"/>
      <c r="AC57" s="60"/>
      <c r="AD57" s="126"/>
      <c r="AE57" s="63"/>
      <c r="AF57" s="64"/>
      <c r="AG57" s="64"/>
    </row>
    <row r="58" spans="1:33" ht="9.6" customHeight="1">
      <c r="A58" s="157"/>
      <c r="B58" s="126"/>
      <c r="C58" s="126"/>
      <c r="D58" s="126"/>
      <c r="E58" s="126"/>
      <c r="F58" s="161"/>
      <c r="G58" s="229">
        <v>7</v>
      </c>
      <c r="H58" s="250" t="s">
        <v>52</v>
      </c>
      <c r="I58" s="251"/>
      <c r="J58" s="251"/>
      <c r="K58" s="251"/>
      <c r="L58" s="251"/>
      <c r="M58" s="252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60"/>
      <c r="AB58" s="60"/>
      <c r="AC58" s="60"/>
      <c r="AD58" s="126"/>
      <c r="AE58" s="63"/>
      <c r="AF58" s="64"/>
      <c r="AG58" s="64"/>
    </row>
    <row r="59" spans="1:33" ht="9.6" customHeight="1">
      <c r="A59" s="157"/>
      <c r="B59" s="126"/>
      <c r="C59" s="126"/>
      <c r="D59" s="126"/>
      <c r="E59" s="126"/>
      <c r="F59" s="126"/>
      <c r="G59" s="229"/>
      <c r="H59" s="253"/>
      <c r="I59" s="254"/>
      <c r="J59" s="254"/>
      <c r="K59" s="254"/>
      <c r="L59" s="254"/>
      <c r="M59" s="255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60"/>
      <c r="AB59" s="60"/>
      <c r="AC59" s="60"/>
      <c r="AD59" s="126"/>
      <c r="AE59" s="63"/>
      <c r="AF59" s="64"/>
      <c r="AG59" s="64"/>
    </row>
    <row r="60" spans="1:33" ht="9.6" customHeight="1">
      <c r="A60" s="157"/>
      <c r="B60" s="126"/>
      <c r="C60" s="126"/>
      <c r="D60" s="126"/>
      <c r="E60" s="126"/>
      <c r="F60" s="60"/>
      <c r="G60" s="61"/>
      <c r="H60" s="62"/>
      <c r="I60" s="126"/>
      <c r="J60" s="126"/>
      <c r="K60" s="126"/>
      <c r="L60" s="126"/>
      <c r="M60" s="126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60"/>
      <c r="AB60" s="60"/>
      <c r="AC60" s="60"/>
      <c r="AD60" s="126"/>
      <c r="AE60" s="63"/>
      <c r="AF60" s="64"/>
      <c r="AG60" s="64"/>
    </row>
    <row r="61" spans="1:33">
      <c r="A61" s="222" t="s">
        <v>53</v>
      </c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137"/>
      <c r="R61" s="222" t="s">
        <v>54</v>
      </c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23"/>
    </row>
    <row r="62" spans="1:33">
      <c r="A62" s="224" t="s">
        <v>55</v>
      </c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5"/>
      <c r="N62" s="225"/>
      <c r="O62" s="225"/>
      <c r="P62" s="225"/>
      <c r="Q62" s="157"/>
      <c r="R62" s="224" t="s">
        <v>55</v>
      </c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5"/>
      <c r="AE62" s="225"/>
      <c r="AF62" s="225"/>
      <c r="AG62" s="225"/>
    </row>
    <row r="63" spans="1:33" ht="18.75" customHeight="1">
      <c r="A63" s="241" t="s">
        <v>56</v>
      </c>
      <c r="B63" s="242"/>
      <c r="C63" s="242"/>
      <c r="D63" s="242"/>
      <c r="E63" s="242"/>
      <c r="F63" s="241" t="s">
        <v>57</v>
      </c>
      <c r="G63" s="242"/>
      <c r="H63" s="242"/>
      <c r="I63" s="242"/>
      <c r="J63" s="245"/>
      <c r="K63" s="223" t="s">
        <v>58</v>
      </c>
      <c r="L63" s="226"/>
      <c r="M63" s="226"/>
      <c r="N63" s="226"/>
      <c r="O63" s="226"/>
      <c r="P63" s="227"/>
      <c r="Q63" s="157"/>
      <c r="R63" s="241" t="s">
        <v>56</v>
      </c>
      <c r="S63" s="242"/>
      <c r="T63" s="242"/>
      <c r="U63" s="242"/>
      <c r="V63" s="242"/>
      <c r="W63" s="241" t="s">
        <v>57</v>
      </c>
      <c r="X63" s="242"/>
      <c r="Y63" s="242"/>
      <c r="Z63" s="242"/>
      <c r="AA63" s="245"/>
      <c r="AB63" s="223" t="s">
        <v>58</v>
      </c>
      <c r="AC63" s="226"/>
      <c r="AD63" s="226"/>
      <c r="AE63" s="226"/>
      <c r="AF63" s="226"/>
      <c r="AG63" s="227"/>
    </row>
    <row r="64" spans="1:33">
      <c r="A64" s="243"/>
      <c r="B64" s="244"/>
      <c r="C64" s="244"/>
      <c r="D64" s="244"/>
      <c r="E64" s="244"/>
      <c r="F64" s="243"/>
      <c r="G64" s="244"/>
      <c r="H64" s="244"/>
      <c r="I64" s="244"/>
      <c r="J64" s="246"/>
      <c r="K64" s="231" t="s">
        <v>59</v>
      </c>
      <c r="L64" s="232"/>
      <c r="M64" s="232"/>
      <c r="N64" s="232"/>
      <c r="O64" s="232"/>
      <c r="P64" s="233"/>
      <c r="Q64" s="157"/>
      <c r="R64" s="243"/>
      <c r="S64" s="244"/>
      <c r="T64" s="244"/>
      <c r="U64" s="244"/>
      <c r="V64" s="244"/>
      <c r="W64" s="243"/>
      <c r="X64" s="244"/>
      <c r="Y64" s="244"/>
      <c r="Z64" s="244"/>
      <c r="AA64" s="246"/>
      <c r="AB64" s="231" t="s">
        <v>59</v>
      </c>
      <c r="AC64" s="232"/>
      <c r="AD64" s="232"/>
      <c r="AE64" s="232"/>
      <c r="AF64" s="232"/>
      <c r="AG64" s="233"/>
    </row>
    <row r="65" spans="1:33">
      <c r="A65" s="55" t="s">
        <v>60</v>
      </c>
      <c r="B65" s="216" t="s">
        <v>61</v>
      </c>
      <c r="C65" s="216"/>
      <c r="D65" s="216"/>
      <c r="E65" s="213"/>
      <c r="F65" s="171"/>
      <c r="G65" s="127">
        <v>1</v>
      </c>
      <c r="H65" s="127" t="s">
        <v>62</v>
      </c>
      <c r="I65" s="127">
        <v>2</v>
      </c>
      <c r="J65" s="59"/>
      <c r="K65" s="239" t="s">
        <v>63</v>
      </c>
      <c r="L65" s="214"/>
      <c r="M65" s="214"/>
      <c r="N65" s="214"/>
      <c r="O65" s="214"/>
      <c r="P65" s="215"/>
      <c r="Q65" s="157"/>
      <c r="R65" s="55" t="s">
        <v>60</v>
      </c>
      <c r="S65" s="216" t="s">
        <v>61</v>
      </c>
      <c r="T65" s="216"/>
      <c r="U65" s="216"/>
      <c r="V65" s="213"/>
      <c r="W65" s="171"/>
      <c r="X65" s="127">
        <v>1</v>
      </c>
      <c r="Y65" s="127" t="s">
        <v>62</v>
      </c>
      <c r="Z65" s="127">
        <v>2</v>
      </c>
      <c r="AA65" s="59"/>
      <c r="AB65" s="213" t="s">
        <v>64</v>
      </c>
      <c r="AC65" s="214"/>
      <c r="AD65" s="214"/>
      <c r="AE65" s="214"/>
      <c r="AF65" s="214"/>
      <c r="AG65" s="215"/>
    </row>
    <row r="66" spans="1:33">
      <c r="A66" s="55" t="s">
        <v>8</v>
      </c>
      <c r="B66" s="216" t="s">
        <v>65</v>
      </c>
      <c r="C66" s="216"/>
      <c r="D66" s="216"/>
      <c r="E66" s="217"/>
      <c r="F66" s="171"/>
      <c r="G66" s="127">
        <v>4</v>
      </c>
      <c r="H66" s="127" t="s">
        <v>62</v>
      </c>
      <c r="I66" s="127">
        <v>5</v>
      </c>
      <c r="J66" s="59"/>
      <c r="K66" s="213" t="s">
        <v>66</v>
      </c>
      <c r="L66" s="214"/>
      <c r="M66" s="214"/>
      <c r="N66" s="214"/>
      <c r="O66" s="214"/>
      <c r="P66" s="215"/>
      <c r="Q66" s="157"/>
      <c r="R66" s="55" t="s">
        <v>8</v>
      </c>
      <c r="S66" s="216" t="s">
        <v>65</v>
      </c>
      <c r="T66" s="216"/>
      <c r="U66" s="216"/>
      <c r="V66" s="217"/>
      <c r="W66" s="171"/>
      <c r="X66" s="127">
        <v>4</v>
      </c>
      <c r="Y66" s="127" t="s">
        <v>62</v>
      </c>
      <c r="Z66" s="127">
        <v>5</v>
      </c>
      <c r="AA66" s="59"/>
      <c r="AB66" s="213" t="s">
        <v>67</v>
      </c>
      <c r="AC66" s="214"/>
      <c r="AD66" s="214"/>
      <c r="AE66" s="214"/>
      <c r="AF66" s="214"/>
      <c r="AG66" s="215"/>
    </row>
    <row r="67" spans="1:33">
      <c r="A67" s="55" t="s">
        <v>11</v>
      </c>
      <c r="B67" s="216" t="s">
        <v>68</v>
      </c>
      <c r="C67" s="216"/>
      <c r="D67" s="216"/>
      <c r="E67" s="217"/>
      <c r="F67" s="171"/>
      <c r="G67" s="127">
        <v>6</v>
      </c>
      <c r="H67" s="127" t="s">
        <v>62</v>
      </c>
      <c r="I67" s="127">
        <v>7</v>
      </c>
      <c r="J67" s="59"/>
      <c r="K67" s="213" t="s">
        <v>69</v>
      </c>
      <c r="L67" s="214"/>
      <c r="M67" s="214"/>
      <c r="N67" s="214"/>
      <c r="O67" s="214"/>
      <c r="P67" s="215"/>
      <c r="Q67" s="157"/>
      <c r="R67" s="55" t="s">
        <v>11</v>
      </c>
      <c r="S67" s="216" t="s">
        <v>68</v>
      </c>
      <c r="T67" s="216"/>
      <c r="U67" s="216"/>
      <c r="V67" s="217"/>
      <c r="W67" s="171"/>
      <c r="X67" s="127">
        <v>2</v>
      </c>
      <c r="Y67" s="127" t="s">
        <v>62</v>
      </c>
      <c r="Z67" s="127">
        <v>3</v>
      </c>
      <c r="AA67" s="59"/>
      <c r="AB67" s="213" t="s">
        <v>70</v>
      </c>
      <c r="AC67" s="214"/>
      <c r="AD67" s="214"/>
      <c r="AE67" s="214"/>
      <c r="AF67" s="214"/>
      <c r="AG67" s="215"/>
    </row>
    <row r="68" spans="1:33">
      <c r="A68" s="55" t="s">
        <v>71</v>
      </c>
      <c r="B68" s="216" t="s">
        <v>72</v>
      </c>
      <c r="C68" s="216"/>
      <c r="D68" s="216"/>
      <c r="E68" s="217"/>
      <c r="F68" s="171"/>
      <c r="G68" s="127">
        <v>2</v>
      </c>
      <c r="H68" s="127" t="s">
        <v>62</v>
      </c>
      <c r="I68" s="127">
        <v>3</v>
      </c>
      <c r="J68" s="59"/>
      <c r="K68" s="213" t="s">
        <v>73</v>
      </c>
      <c r="L68" s="214"/>
      <c r="M68" s="214"/>
      <c r="N68" s="214"/>
      <c r="O68" s="214"/>
      <c r="P68" s="215"/>
      <c r="Q68" s="157"/>
      <c r="R68" s="55" t="s">
        <v>71</v>
      </c>
      <c r="S68" s="216" t="s">
        <v>72</v>
      </c>
      <c r="T68" s="216"/>
      <c r="U68" s="216"/>
      <c r="V68" s="217"/>
      <c r="W68" s="171"/>
      <c r="X68" s="127">
        <v>5</v>
      </c>
      <c r="Y68" s="127" t="s">
        <v>62</v>
      </c>
      <c r="Z68" s="127">
        <v>6</v>
      </c>
      <c r="AA68" s="59"/>
      <c r="AB68" s="213" t="s">
        <v>74</v>
      </c>
      <c r="AC68" s="214"/>
      <c r="AD68" s="214"/>
      <c r="AE68" s="214"/>
      <c r="AF68" s="214"/>
      <c r="AG68" s="215"/>
    </row>
    <row r="69" spans="1:33">
      <c r="A69" s="55" t="s">
        <v>75</v>
      </c>
      <c r="B69" s="216" t="s">
        <v>76</v>
      </c>
      <c r="C69" s="216"/>
      <c r="D69" s="216"/>
      <c r="E69" s="217"/>
      <c r="F69" s="171"/>
      <c r="G69" s="127">
        <v>4</v>
      </c>
      <c r="H69" s="127" t="s">
        <v>62</v>
      </c>
      <c r="I69" s="127">
        <v>6</v>
      </c>
      <c r="J69" s="59"/>
      <c r="K69" s="213" t="s">
        <v>77</v>
      </c>
      <c r="L69" s="214"/>
      <c r="M69" s="214"/>
      <c r="N69" s="214"/>
      <c r="O69" s="214"/>
      <c r="P69" s="215"/>
      <c r="Q69" s="157"/>
      <c r="R69" s="55" t="s">
        <v>75</v>
      </c>
      <c r="S69" s="216" t="s">
        <v>76</v>
      </c>
      <c r="T69" s="216"/>
      <c r="U69" s="216"/>
      <c r="V69" s="217"/>
      <c r="W69" s="171"/>
      <c r="X69" s="127">
        <v>1</v>
      </c>
      <c r="Y69" s="127" t="s">
        <v>62</v>
      </c>
      <c r="Z69" s="127">
        <v>3</v>
      </c>
      <c r="AA69" s="59"/>
      <c r="AB69" s="213" t="s">
        <v>78</v>
      </c>
      <c r="AC69" s="214"/>
      <c r="AD69" s="214"/>
      <c r="AE69" s="214"/>
      <c r="AF69" s="214"/>
      <c r="AG69" s="215"/>
    </row>
    <row r="70" spans="1:33">
      <c r="A70" s="55" t="s">
        <v>50</v>
      </c>
      <c r="B70" s="216" t="s">
        <v>79</v>
      </c>
      <c r="C70" s="216"/>
      <c r="D70" s="216"/>
      <c r="E70" s="217"/>
      <c r="F70" s="171"/>
      <c r="G70" s="127">
        <v>5</v>
      </c>
      <c r="H70" s="127" t="s">
        <v>62</v>
      </c>
      <c r="I70" s="127">
        <v>7</v>
      </c>
      <c r="J70" s="59"/>
      <c r="K70" s="213" t="s">
        <v>80</v>
      </c>
      <c r="L70" s="214"/>
      <c r="M70" s="214"/>
      <c r="N70" s="214"/>
      <c r="O70" s="214"/>
      <c r="P70" s="215"/>
      <c r="Q70" s="157"/>
      <c r="R70" s="55" t="s">
        <v>50</v>
      </c>
      <c r="S70" s="216" t="s">
        <v>79</v>
      </c>
      <c r="T70" s="216"/>
      <c r="U70" s="216"/>
      <c r="V70" s="217"/>
      <c r="W70" s="171"/>
      <c r="X70" s="127">
        <v>4</v>
      </c>
      <c r="Y70" s="127" t="s">
        <v>62</v>
      </c>
      <c r="Z70" s="127">
        <v>6</v>
      </c>
      <c r="AA70" s="59"/>
      <c r="AB70" s="213" t="s">
        <v>81</v>
      </c>
      <c r="AC70" s="214"/>
      <c r="AD70" s="214"/>
      <c r="AE70" s="214"/>
      <c r="AF70" s="214"/>
      <c r="AG70" s="215"/>
    </row>
    <row r="71" spans="1:33">
      <c r="A71" s="55" t="s">
        <v>82</v>
      </c>
      <c r="B71" s="216" t="s">
        <v>83</v>
      </c>
      <c r="C71" s="216"/>
      <c r="D71" s="216"/>
      <c r="E71" s="217"/>
      <c r="F71" s="171"/>
      <c r="G71" s="127">
        <v>1</v>
      </c>
      <c r="H71" s="127" t="s">
        <v>62</v>
      </c>
      <c r="I71" s="127">
        <v>3</v>
      </c>
      <c r="J71" s="59"/>
      <c r="K71" s="213" t="s">
        <v>84</v>
      </c>
      <c r="L71" s="214"/>
      <c r="M71" s="214"/>
      <c r="N71" s="214"/>
      <c r="O71" s="214"/>
      <c r="P71" s="215"/>
      <c r="Q71" s="157"/>
      <c r="R71" s="65"/>
      <c r="S71" s="65"/>
      <c r="T71" s="65"/>
      <c r="U71" s="65"/>
      <c r="V71" s="124"/>
      <c r="W71" s="124"/>
      <c r="X71" s="125"/>
      <c r="Y71" s="124"/>
      <c r="Z71" s="124"/>
      <c r="AA71" s="124"/>
      <c r="AB71" s="124"/>
      <c r="AC71" s="125"/>
      <c r="AD71" s="125"/>
      <c r="AE71" s="125"/>
      <c r="AF71" s="125"/>
      <c r="AG71" s="125"/>
    </row>
    <row r="72" spans="1:33">
      <c r="A72" s="55" t="s">
        <v>85</v>
      </c>
      <c r="B72" s="216" t="s">
        <v>86</v>
      </c>
      <c r="C72" s="216"/>
      <c r="D72" s="216"/>
      <c r="E72" s="217"/>
      <c r="F72" s="171"/>
      <c r="G72" s="127">
        <v>4</v>
      </c>
      <c r="H72" s="127" t="s">
        <v>62</v>
      </c>
      <c r="I72" s="127">
        <v>7</v>
      </c>
      <c r="J72" s="59"/>
      <c r="K72" s="213" t="s">
        <v>87</v>
      </c>
      <c r="L72" s="214"/>
      <c r="M72" s="214"/>
      <c r="N72" s="214"/>
      <c r="O72" s="214"/>
      <c r="P72" s="215"/>
      <c r="Q72" s="157"/>
      <c r="R72" s="138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</row>
    <row r="73" spans="1:33">
      <c r="A73" s="55" t="s">
        <v>88</v>
      </c>
      <c r="B73" s="216" t="s">
        <v>89</v>
      </c>
      <c r="C73" s="216"/>
      <c r="D73" s="216"/>
      <c r="E73" s="217"/>
      <c r="F73" s="171"/>
      <c r="G73" s="127">
        <v>5</v>
      </c>
      <c r="H73" s="127" t="s">
        <v>62</v>
      </c>
      <c r="I73" s="127">
        <v>6</v>
      </c>
      <c r="J73" s="59"/>
      <c r="K73" s="213" t="s">
        <v>90</v>
      </c>
      <c r="L73" s="214"/>
      <c r="M73" s="214"/>
      <c r="N73" s="214"/>
      <c r="O73" s="214"/>
      <c r="P73" s="215"/>
      <c r="Q73" s="157"/>
      <c r="R73" s="138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</row>
    <row r="74" spans="1:33">
      <c r="A74" s="65"/>
      <c r="B74" s="240"/>
      <c r="C74" s="240"/>
      <c r="D74" s="240"/>
      <c r="E74" s="223"/>
      <c r="F74" s="223"/>
      <c r="G74" s="226"/>
      <c r="H74" s="124"/>
      <c r="I74" s="223"/>
      <c r="J74" s="223"/>
      <c r="K74" s="223"/>
      <c r="L74" s="226"/>
      <c r="M74" s="226"/>
      <c r="N74" s="226"/>
      <c r="O74" s="226"/>
      <c r="P74" s="226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</row>
    <row r="75" spans="1:33">
      <c r="A75" s="234"/>
      <c r="B75" s="235"/>
      <c r="C75" s="235"/>
      <c r="D75" s="235"/>
      <c r="E75" s="235"/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</row>
    <row r="76" spans="1:33">
      <c r="A76" s="234"/>
      <c r="B76" s="235"/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</row>
    <row r="93" ht="41.2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</sheetData>
  <mergeCells count="146">
    <mergeCell ref="H27:M28"/>
    <mergeCell ref="X27:AC28"/>
    <mergeCell ref="H29:M30"/>
    <mergeCell ref="X29:AC30"/>
    <mergeCell ref="H56:M57"/>
    <mergeCell ref="H35:M36"/>
    <mergeCell ref="AD12:AF13"/>
    <mergeCell ref="AD31:AF32"/>
    <mergeCell ref="H20:M21"/>
    <mergeCell ref="E24:M25"/>
    <mergeCell ref="U24:AC25"/>
    <mergeCell ref="H16:M17"/>
    <mergeCell ref="X16:AC17"/>
    <mergeCell ref="H33:M34"/>
    <mergeCell ref="N12:P13"/>
    <mergeCell ref="N31:P32"/>
    <mergeCell ref="X35:AC36"/>
    <mergeCell ref="X18:AC19"/>
    <mergeCell ref="X20:AC21"/>
    <mergeCell ref="W37:W38"/>
    <mergeCell ref="W39:W40"/>
    <mergeCell ref="U29:U30"/>
    <mergeCell ref="W20:W21"/>
    <mergeCell ref="W27:W28"/>
    <mergeCell ref="H8:M9"/>
    <mergeCell ref="X8:AC9"/>
    <mergeCell ref="H10:M11"/>
    <mergeCell ref="U5:AC6"/>
    <mergeCell ref="E5:M6"/>
    <mergeCell ref="H14:M15"/>
    <mergeCell ref="X14:AC15"/>
    <mergeCell ref="H18:M19"/>
    <mergeCell ref="H12:M13"/>
    <mergeCell ref="X12:AC13"/>
    <mergeCell ref="X10:AC11"/>
    <mergeCell ref="U16:U17"/>
    <mergeCell ref="W8:W9"/>
    <mergeCell ref="W10:W11"/>
    <mergeCell ref="W12:W13"/>
    <mergeCell ref="W14:W15"/>
    <mergeCell ref="W16:W17"/>
    <mergeCell ref="W18:W19"/>
    <mergeCell ref="T5:T6"/>
    <mergeCell ref="H50:M51"/>
    <mergeCell ref="H52:M53"/>
    <mergeCell ref="H54:M55"/>
    <mergeCell ref="N50:P51"/>
    <mergeCell ref="H48:M49"/>
    <mergeCell ref="H39:M40"/>
    <mergeCell ref="X37:AC38"/>
    <mergeCell ref="X39:AC40"/>
    <mergeCell ref="U35:U36"/>
    <mergeCell ref="W29:W30"/>
    <mergeCell ref="W31:W32"/>
    <mergeCell ref="W33:W34"/>
    <mergeCell ref="W35:W36"/>
    <mergeCell ref="B74:E74"/>
    <mergeCell ref="F74:G74"/>
    <mergeCell ref="I74:J74"/>
    <mergeCell ref="K74:P74"/>
    <mergeCell ref="A75:P75"/>
    <mergeCell ref="S70:V70"/>
    <mergeCell ref="S65:V65"/>
    <mergeCell ref="G56:G57"/>
    <mergeCell ref="G58:G59"/>
    <mergeCell ref="R63:V64"/>
    <mergeCell ref="W63:AA64"/>
    <mergeCell ref="X31:AC32"/>
    <mergeCell ref="X33:AC34"/>
    <mergeCell ref="A63:E64"/>
    <mergeCell ref="F63:J64"/>
    <mergeCell ref="H31:M32"/>
    <mergeCell ref="H58:M59"/>
    <mergeCell ref="H37:M38"/>
    <mergeCell ref="H46:M47"/>
    <mergeCell ref="E43:M44"/>
    <mergeCell ref="A76:P76"/>
    <mergeCell ref="D5:D6"/>
    <mergeCell ref="D24:D25"/>
    <mergeCell ref="D43:D44"/>
    <mergeCell ref="E10:E11"/>
    <mergeCell ref="E17:E18"/>
    <mergeCell ref="E29:E30"/>
    <mergeCell ref="E36:E37"/>
    <mergeCell ref="E48:E49"/>
    <mergeCell ref="E55:E56"/>
    <mergeCell ref="G8:G9"/>
    <mergeCell ref="G10:G11"/>
    <mergeCell ref="G12:G13"/>
    <mergeCell ref="G14:G15"/>
    <mergeCell ref="G16:G17"/>
    <mergeCell ref="G18:G19"/>
    <mergeCell ref="G20:G21"/>
    <mergeCell ref="G27:G28"/>
    <mergeCell ref="G29:G30"/>
    <mergeCell ref="B70:E70"/>
    <mergeCell ref="K70:P70"/>
    <mergeCell ref="K64:P64"/>
    <mergeCell ref="B65:E65"/>
    <mergeCell ref="K65:P65"/>
    <mergeCell ref="G52:G53"/>
    <mergeCell ref="G54:G55"/>
    <mergeCell ref="AB70:AG70"/>
    <mergeCell ref="B71:E71"/>
    <mergeCell ref="K71:P71"/>
    <mergeCell ref="B72:E72"/>
    <mergeCell ref="K72:P72"/>
    <mergeCell ref="B73:E73"/>
    <mergeCell ref="K73:P73"/>
    <mergeCell ref="B67:E67"/>
    <mergeCell ref="K67:P67"/>
    <mergeCell ref="S67:V67"/>
    <mergeCell ref="AB67:AG67"/>
    <mergeCell ref="B68:E68"/>
    <mergeCell ref="K68:P68"/>
    <mergeCell ref="S68:V68"/>
    <mergeCell ref="AB68:AG68"/>
    <mergeCell ref="B69:E69"/>
    <mergeCell ref="K69:P69"/>
    <mergeCell ref="S69:V69"/>
    <mergeCell ref="AB69:AG69"/>
    <mergeCell ref="AB64:AG64"/>
    <mergeCell ref="T24:T25"/>
    <mergeCell ref="U10:U11"/>
    <mergeCell ref="AB65:AG65"/>
    <mergeCell ref="B66:E66"/>
    <mergeCell ref="K66:P66"/>
    <mergeCell ref="S66:V66"/>
    <mergeCell ref="AB66:AG66"/>
    <mergeCell ref="A1:AG1"/>
    <mergeCell ref="A2:AG2"/>
    <mergeCell ref="A3:AG3"/>
    <mergeCell ref="A61:P61"/>
    <mergeCell ref="R61:AG61"/>
    <mergeCell ref="A62:P62"/>
    <mergeCell ref="R62:AG62"/>
    <mergeCell ref="K63:P63"/>
    <mergeCell ref="AB63:AG63"/>
    <mergeCell ref="G31:G32"/>
    <mergeCell ref="G33:G34"/>
    <mergeCell ref="G35:G36"/>
    <mergeCell ref="G37:G38"/>
    <mergeCell ref="G39:G40"/>
    <mergeCell ref="G46:G47"/>
    <mergeCell ref="G48:G49"/>
    <mergeCell ref="G50:G51"/>
  </mergeCells>
  <phoneticPr fontId="29"/>
  <printOptions horizontalCentered="1"/>
  <pageMargins left="0" right="0" top="0.39305555555555599" bottom="0.196527777777778" header="0.31458333333333299" footer="0.31458333333333299"/>
  <pageSetup paperSize="9" scale="9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P54"/>
  <sheetViews>
    <sheetView view="pageBreakPreview" zoomScaleNormal="100" zoomScaleSheetLayoutView="100" workbookViewId="0">
      <selection sqref="A1:AP2"/>
    </sheetView>
  </sheetViews>
  <sheetFormatPr defaultColWidth="3.5" defaultRowHeight="18" customHeight="1"/>
  <cols>
    <col min="1" max="43" width="3.5" style="81"/>
    <col min="44" max="44" width="3.5" style="81" hidden="1" customWidth="1"/>
    <col min="45" max="46" width="3.5" style="83" hidden="1" customWidth="1"/>
    <col min="47" max="47" width="3.5" style="81" hidden="1" customWidth="1"/>
    <col min="48" max="48" width="0" style="81" hidden="1" customWidth="1"/>
    <col min="49" max="52" width="3.5" style="81"/>
    <col min="53" max="53" width="3.875" style="81" customWidth="1"/>
    <col min="54" max="16384" width="3.5" style="81"/>
  </cols>
  <sheetData>
    <row r="1" spans="1:53" ht="41.25" customHeight="1">
      <c r="A1" s="486" t="s">
        <v>284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7"/>
      <c r="AH1" s="487"/>
      <c r="AI1" s="487"/>
      <c r="AJ1" s="487"/>
      <c r="AK1" s="487"/>
      <c r="AL1" s="487"/>
      <c r="AM1" s="487"/>
      <c r="AN1" s="487"/>
      <c r="AO1" s="487"/>
      <c r="AP1" s="487"/>
      <c r="AQ1" s="488"/>
      <c r="AS1" s="82">
        <v>1</v>
      </c>
    </row>
    <row r="2" spans="1:53" ht="18" customHeight="1">
      <c r="C2" s="489" t="s">
        <v>91</v>
      </c>
      <c r="D2" s="489"/>
      <c r="E2" s="489"/>
      <c r="F2" s="489"/>
      <c r="G2" s="490" t="str">
        <f ca="1">INDIRECT("４月２１日組合せ!d"&amp;2*ROW()+1+19*($AS$1-1))</f>
        <v>石井緑地Ｎｏ.１ 会場</v>
      </c>
      <c r="H2" s="490"/>
      <c r="I2" s="490"/>
      <c r="J2" s="490"/>
      <c r="K2" s="490"/>
      <c r="L2" s="490"/>
      <c r="M2" s="490"/>
      <c r="N2" s="490"/>
      <c r="O2" s="490"/>
      <c r="P2" s="489" t="s">
        <v>92</v>
      </c>
      <c r="Q2" s="489"/>
      <c r="R2" s="489"/>
      <c r="S2" s="489"/>
      <c r="T2" s="724" t="str">
        <f ca="1">H6</f>
        <v>ｕｎｉｏｎ ｓｃ</v>
      </c>
      <c r="U2" s="725"/>
      <c r="V2" s="725"/>
      <c r="W2" s="725"/>
      <c r="X2" s="725"/>
      <c r="Y2" s="725"/>
      <c r="Z2" s="725"/>
      <c r="AA2" s="725"/>
      <c r="AB2" s="726"/>
      <c r="AC2" s="489" t="s">
        <v>93</v>
      </c>
      <c r="AD2" s="489"/>
      <c r="AE2" s="489"/>
      <c r="AF2" s="489"/>
      <c r="AG2" s="493">
        <v>43576</v>
      </c>
      <c r="AH2" s="494"/>
      <c r="AI2" s="494"/>
      <c r="AJ2" s="494"/>
      <c r="AK2" s="494"/>
      <c r="AL2" s="494"/>
      <c r="AM2" s="727" t="str">
        <f>"（"&amp;TEXT(AG2,"aaa")&amp;"）"</f>
        <v>（日）</v>
      </c>
      <c r="AN2" s="727"/>
      <c r="AO2" s="728"/>
      <c r="AP2" s="84"/>
    </row>
    <row r="3" spans="1:53" ht="18" customHeight="1" thickBot="1"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6"/>
      <c r="X3" s="86"/>
      <c r="Y3" s="86"/>
      <c r="Z3" s="86"/>
      <c r="AA3" s="86"/>
      <c r="AB3" s="86"/>
      <c r="AC3" s="86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</row>
    <row r="4" spans="1:53" ht="18" customHeight="1" thickBot="1">
      <c r="D4" s="502" t="s">
        <v>203</v>
      </c>
      <c r="E4" s="87">
        <v>1</v>
      </c>
      <c r="F4" s="505" t="str">
        <f ca="1">INDIRECT("４月２１日組合せ!h"&amp;2*ROW()+19*($AS$1-1))</f>
        <v>ｂ１位</v>
      </c>
      <c r="G4" s="505"/>
      <c r="H4" s="293" t="str">
        <f ca="1">INDIRECT("４月２１日組合せ!j"&amp;2*ROW()+19*($AS$1-1))</f>
        <v>昭和・戸祭ＳＣ</v>
      </c>
      <c r="I4" s="294"/>
      <c r="J4" s="294"/>
      <c r="K4" s="294"/>
      <c r="L4" s="294"/>
      <c r="M4" s="294"/>
      <c r="N4" s="294"/>
      <c r="O4" s="299"/>
      <c r="P4" s="720"/>
      <c r="Q4" s="721"/>
      <c r="R4" s="88"/>
      <c r="S4" s="729" t="s">
        <v>268</v>
      </c>
      <c r="T4" s="730"/>
      <c r="U4" s="730"/>
      <c r="V4" s="730"/>
      <c r="W4" s="730"/>
      <c r="X4" s="730"/>
      <c r="Y4" s="731"/>
      <c r="AA4" s="506" t="s">
        <v>204</v>
      </c>
      <c r="AB4" s="87">
        <v>4</v>
      </c>
      <c r="AC4" s="505" t="str">
        <f ca="1">INDIRECT("４月２１日組合せ!h"&amp;2*ROW()+19*($AS$1-1)+6)</f>
        <v>ｉ１位</v>
      </c>
      <c r="AD4" s="505"/>
      <c r="AE4" s="293" t="str">
        <f ca="1">INDIRECT("４月２１日組合せ!j"&amp;2*ROW()+19*($AS$1-1)+6)</f>
        <v>雀宮ＦＣ</v>
      </c>
      <c r="AF4" s="294"/>
      <c r="AG4" s="294"/>
      <c r="AH4" s="294"/>
      <c r="AI4" s="294"/>
      <c r="AJ4" s="294"/>
      <c r="AK4" s="294"/>
      <c r="AL4" s="736"/>
      <c r="AM4" s="737"/>
      <c r="AN4" s="738"/>
    </row>
    <row r="5" spans="1:53" ht="18" customHeight="1">
      <c r="D5" s="503"/>
      <c r="E5" s="89">
        <v>2</v>
      </c>
      <c r="F5" s="519" t="str">
        <f t="shared" ref="F5:F6" ca="1" si="0">INDIRECT("４月２１日組合せ!h"&amp;2*ROW()+19*($AS$1-1))</f>
        <v>ｆ３位</v>
      </c>
      <c r="G5" s="519"/>
      <c r="H5" s="500" t="str">
        <f ca="1">INDIRECT("４月２１日組合せ!j"&amp;2*ROW()+19*($AS$1-1))</f>
        <v>ともぞうＳＣ Ｂ</v>
      </c>
      <c r="I5" s="501"/>
      <c r="J5" s="501"/>
      <c r="K5" s="501"/>
      <c r="L5" s="501"/>
      <c r="M5" s="501"/>
      <c r="N5" s="717"/>
      <c r="O5" s="514"/>
      <c r="P5" s="516"/>
      <c r="Q5" s="517"/>
      <c r="R5" s="88"/>
      <c r="S5" s="90"/>
      <c r="T5" s="90"/>
      <c r="V5" s="153"/>
      <c r="AA5" s="507"/>
      <c r="AB5" s="89">
        <v>5</v>
      </c>
      <c r="AC5" s="732" t="str">
        <f t="shared" ref="AC5:AC7" ca="1" si="1">INDIRECT("４月２１日組合せ!h"&amp;2*ROW()+19*($AS$1-1)+6)</f>
        <v>ｅ３位</v>
      </c>
      <c r="AD5" s="519"/>
      <c r="AE5" s="500" t="str">
        <f t="shared" ref="AE5:AE7" ca="1" si="2">INDIRECT("４月２１日組合せ!j"&amp;2*ROW()+19*($AS$1-1)+6)</f>
        <v>みはらＳＣJr</v>
      </c>
      <c r="AF5" s="501"/>
      <c r="AG5" s="501"/>
      <c r="AH5" s="501"/>
      <c r="AI5" s="501"/>
      <c r="AJ5" s="501"/>
      <c r="AK5" s="501"/>
      <c r="AL5" s="739"/>
      <c r="AM5" s="740"/>
      <c r="AN5" s="741"/>
    </row>
    <row r="6" spans="1:53" ht="18" customHeight="1">
      <c r="D6" s="504"/>
      <c r="E6" s="117">
        <v>3</v>
      </c>
      <c r="F6" s="520" t="str">
        <f t="shared" ca="1" si="0"/>
        <v>ｊ２位</v>
      </c>
      <c r="G6" s="520"/>
      <c r="H6" s="718" t="str">
        <f ca="1">INDIRECT("４月２１日組合せ!j"&amp;2*ROW()+19*($AS$1-1))</f>
        <v>ｕｎｉｏｎ ｓｃ</v>
      </c>
      <c r="I6" s="719"/>
      <c r="J6" s="719"/>
      <c r="K6" s="719"/>
      <c r="L6" s="719"/>
      <c r="M6" s="719"/>
      <c r="N6" s="719"/>
      <c r="O6" s="523" t="s">
        <v>190</v>
      </c>
      <c r="P6" s="722"/>
      <c r="Q6" s="723"/>
      <c r="R6" s="93"/>
      <c r="S6" s="94"/>
      <c r="T6" s="94"/>
      <c r="U6" s="95"/>
      <c r="V6" s="95"/>
      <c r="W6" s="95"/>
      <c r="X6" s="95"/>
      <c r="Y6" s="95"/>
      <c r="Z6" s="96"/>
      <c r="AA6" s="507"/>
      <c r="AB6" s="89">
        <v>6</v>
      </c>
      <c r="AC6" s="733" t="str">
        <f t="shared" ca="1" si="1"/>
        <v>ａ２位</v>
      </c>
      <c r="AD6" s="734"/>
      <c r="AE6" s="500" t="str">
        <f ca="1">INDIRECT("４月２１日組合せ!j"&amp;2*ROW()+19*($AS$1-1)+6)</f>
        <v>清原ＳＳＳ</v>
      </c>
      <c r="AF6" s="501"/>
      <c r="AG6" s="501"/>
      <c r="AH6" s="501"/>
      <c r="AI6" s="501"/>
      <c r="AJ6" s="501"/>
      <c r="AK6" s="501"/>
      <c r="AL6" s="739"/>
      <c r="AM6" s="740"/>
      <c r="AN6" s="741"/>
    </row>
    <row r="7" spans="1:53" ht="18" customHeight="1">
      <c r="C7" s="97"/>
      <c r="D7" s="85"/>
      <c r="E7" s="85"/>
      <c r="F7" s="85"/>
      <c r="G7" s="85"/>
      <c r="H7" s="85"/>
      <c r="I7" s="98"/>
      <c r="J7" s="98"/>
      <c r="K7" s="98"/>
      <c r="L7" s="98"/>
      <c r="M7" s="98"/>
      <c r="N7" s="98"/>
      <c r="O7" s="98"/>
      <c r="AA7" s="508"/>
      <c r="AB7" s="92">
        <v>7</v>
      </c>
      <c r="AC7" s="735" t="str">
        <f t="shared" ca="1" si="1"/>
        <v>ｄ４位</v>
      </c>
      <c r="AD7" s="735"/>
      <c r="AE7" s="297" t="str">
        <f t="shared" ca="1" si="2"/>
        <v>上河内ＪＳＣ</v>
      </c>
      <c r="AF7" s="298"/>
      <c r="AG7" s="298"/>
      <c r="AH7" s="298"/>
      <c r="AI7" s="298"/>
      <c r="AJ7" s="298"/>
      <c r="AK7" s="298"/>
      <c r="AL7" s="743"/>
      <c r="AM7" s="744"/>
      <c r="AN7" s="745"/>
    </row>
    <row r="8" spans="1:53" ht="18" customHeight="1" thickBot="1">
      <c r="B8" s="83" t="s">
        <v>192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BA8" s="99"/>
    </row>
    <row r="9" spans="1:53" ht="15" thickBot="1">
      <c r="B9" s="100"/>
      <c r="C9" s="477" t="s">
        <v>95</v>
      </c>
      <c r="D9" s="478"/>
      <c r="E9" s="479"/>
      <c r="F9" s="480" t="s">
        <v>96</v>
      </c>
      <c r="G9" s="481"/>
      <c r="H9" s="481"/>
      <c r="I9" s="482"/>
      <c r="J9" s="478" t="s">
        <v>97</v>
      </c>
      <c r="K9" s="481"/>
      <c r="L9" s="481"/>
      <c r="M9" s="481"/>
      <c r="N9" s="481"/>
      <c r="O9" s="481"/>
      <c r="P9" s="483"/>
      <c r="Q9" s="484" t="s">
        <v>98</v>
      </c>
      <c r="R9" s="484"/>
      <c r="S9" s="484"/>
      <c r="T9" s="484"/>
      <c r="U9" s="484"/>
      <c r="V9" s="484"/>
      <c r="W9" s="484"/>
      <c r="X9" s="485" t="s">
        <v>97</v>
      </c>
      <c r="Y9" s="481"/>
      <c r="Z9" s="481"/>
      <c r="AA9" s="481"/>
      <c r="AB9" s="481"/>
      <c r="AC9" s="481"/>
      <c r="AD9" s="482"/>
      <c r="AE9" s="480" t="s">
        <v>96</v>
      </c>
      <c r="AF9" s="481"/>
      <c r="AG9" s="481"/>
      <c r="AH9" s="482"/>
      <c r="AI9" s="460" t="s">
        <v>99</v>
      </c>
      <c r="AJ9" s="461"/>
      <c r="AK9" s="461"/>
      <c r="AL9" s="461"/>
      <c r="AM9" s="461"/>
      <c r="AN9" s="461"/>
      <c r="AO9" s="462"/>
      <c r="AP9" s="463"/>
    </row>
    <row r="10" spans="1:53" ht="14.25" customHeight="1">
      <c r="B10" s="411">
        <v>1</v>
      </c>
      <c r="C10" s="413">
        <v>0.375</v>
      </c>
      <c r="D10" s="414"/>
      <c r="E10" s="415"/>
      <c r="F10" s="464"/>
      <c r="G10" s="465"/>
      <c r="H10" s="465"/>
      <c r="I10" s="466"/>
      <c r="J10" s="742" t="str">
        <f ca="1">IFERROR(VLOOKUP(AS10,$E$4:$Q$6,4,0),"")&amp;IFERROR(VLOOKUP(AS10,$AB$4:$AN$7,4,0),"")</f>
        <v>昭和・戸祭ＳＣ</v>
      </c>
      <c r="K10" s="468"/>
      <c r="L10" s="468"/>
      <c r="M10" s="468"/>
      <c r="N10" s="468"/>
      <c r="O10" s="468"/>
      <c r="P10" s="469"/>
      <c r="Q10" s="470">
        <f>IF(OR(S10="",S11=""),"",S10+S11)</f>
        <v>2</v>
      </c>
      <c r="R10" s="471"/>
      <c r="S10" s="67">
        <v>2</v>
      </c>
      <c r="T10" s="68" t="s">
        <v>100</v>
      </c>
      <c r="U10" s="67">
        <v>0</v>
      </c>
      <c r="V10" s="424">
        <f>IF(OR(U10="",U11=""),"",U10+U11)</f>
        <v>1</v>
      </c>
      <c r="W10" s="425"/>
      <c r="X10" s="334" t="str">
        <f ca="1">IFERROR(VLOOKUP(AT10,$E$4:$Q$6,4,0),"")&amp;IFERROR(VLOOKUP(AT10,$AB$4:$AN$7,4,0),"")</f>
        <v>ともぞうＳＣ Ｂ</v>
      </c>
      <c r="Y10" s="474"/>
      <c r="Z10" s="474"/>
      <c r="AA10" s="474"/>
      <c r="AB10" s="474"/>
      <c r="AC10" s="474"/>
      <c r="AD10" s="475"/>
      <c r="AE10" s="464"/>
      <c r="AF10" s="465"/>
      <c r="AG10" s="465"/>
      <c r="AH10" s="466"/>
      <c r="AI10" s="476" t="str">
        <f>'４月２１日組合せ'!K65</f>
        <v>３／４／５／３</v>
      </c>
      <c r="AJ10" s="314"/>
      <c r="AK10" s="314"/>
      <c r="AL10" s="314"/>
      <c r="AM10" s="314"/>
      <c r="AN10" s="314"/>
      <c r="AO10" s="315"/>
      <c r="AP10" s="316"/>
      <c r="AS10" s="83">
        <v>1</v>
      </c>
      <c r="AT10" s="83">
        <v>2</v>
      </c>
    </row>
    <row r="11" spans="1:53" ht="14.25" customHeight="1">
      <c r="B11" s="441"/>
      <c r="C11" s="442"/>
      <c r="D11" s="443"/>
      <c r="E11" s="444"/>
      <c r="F11" s="357"/>
      <c r="G11" s="358"/>
      <c r="H11" s="358"/>
      <c r="I11" s="359"/>
      <c r="J11" s="459"/>
      <c r="K11" s="448"/>
      <c r="L11" s="448"/>
      <c r="M11" s="448"/>
      <c r="N11" s="448"/>
      <c r="O11" s="448"/>
      <c r="P11" s="449"/>
      <c r="Q11" s="472"/>
      <c r="R11" s="473"/>
      <c r="S11" s="69">
        <v>0</v>
      </c>
      <c r="T11" s="70" t="s">
        <v>100</v>
      </c>
      <c r="U11" s="69">
        <v>1</v>
      </c>
      <c r="V11" s="452"/>
      <c r="W11" s="453"/>
      <c r="X11" s="371"/>
      <c r="Y11" s="372"/>
      <c r="Z11" s="372"/>
      <c r="AA11" s="372"/>
      <c r="AB11" s="372"/>
      <c r="AC11" s="372"/>
      <c r="AD11" s="373"/>
      <c r="AE11" s="357"/>
      <c r="AF11" s="358"/>
      <c r="AG11" s="358"/>
      <c r="AH11" s="359"/>
      <c r="AI11" s="367"/>
      <c r="AJ11" s="368"/>
      <c r="AK11" s="368"/>
      <c r="AL11" s="368"/>
      <c r="AM11" s="368"/>
      <c r="AN11" s="368"/>
      <c r="AO11" s="369"/>
      <c r="AP11" s="370"/>
    </row>
    <row r="12" spans="1:53" ht="14.25" customHeight="1">
      <c r="B12" s="441">
        <v>2</v>
      </c>
      <c r="C12" s="442">
        <v>0.40277777777777801</v>
      </c>
      <c r="D12" s="443">
        <v>0.4375</v>
      </c>
      <c r="E12" s="444"/>
      <c r="F12" s="357"/>
      <c r="G12" s="358"/>
      <c r="H12" s="358"/>
      <c r="I12" s="359"/>
      <c r="J12" s="458" t="str">
        <f t="shared" ref="J12" ca="1" si="3">IFERROR(VLOOKUP(AS12,$E$4:$Q$6,4,0),"")&amp;IFERROR(VLOOKUP(AS12,$AB$4:$AN$7,4,0),"")</f>
        <v>雀宮ＦＣ</v>
      </c>
      <c r="K12" s="446"/>
      <c r="L12" s="446"/>
      <c r="M12" s="446"/>
      <c r="N12" s="446"/>
      <c r="O12" s="446"/>
      <c r="P12" s="447"/>
      <c r="Q12" s="450">
        <f>IF(OR(S12="",S13=""),"",S12+S13)</f>
        <v>2</v>
      </c>
      <c r="R12" s="451"/>
      <c r="S12" s="67">
        <v>1</v>
      </c>
      <c r="T12" s="68" t="s">
        <v>100</v>
      </c>
      <c r="U12" s="67">
        <v>0</v>
      </c>
      <c r="V12" s="450">
        <f t="shared" ref="V12" si="4">IF(OR(U12="",U13=""),"",U12+U13)</f>
        <v>0</v>
      </c>
      <c r="W12" s="451"/>
      <c r="X12" s="351" t="str">
        <f t="shared" ref="X12" ca="1" si="5">IFERROR(VLOOKUP(AT12,$E$4:$Q$6,4,0),"")&amp;IFERROR(VLOOKUP(AT12,$AB$4:$AN$7,4,0),"")</f>
        <v>みはらＳＣJr</v>
      </c>
      <c r="Y12" s="352"/>
      <c r="Z12" s="352"/>
      <c r="AA12" s="352"/>
      <c r="AB12" s="352"/>
      <c r="AC12" s="352"/>
      <c r="AD12" s="353"/>
      <c r="AE12" s="357"/>
      <c r="AF12" s="358"/>
      <c r="AG12" s="358"/>
      <c r="AH12" s="359"/>
      <c r="AI12" s="346" t="str">
        <f>'４月２１日組合せ'!K66</f>
        <v>６／７／１／６</v>
      </c>
      <c r="AJ12" s="347"/>
      <c r="AK12" s="347"/>
      <c r="AL12" s="347"/>
      <c r="AM12" s="347"/>
      <c r="AN12" s="347"/>
      <c r="AO12" s="348"/>
      <c r="AP12" s="349"/>
      <c r="AS12" s="83">
        <v>4</v>
      </c>
      <c r="AT12" s="83">
        <v>5</v>
      </c>
    </row>
    <row r="13" spans="1:53" ht="14.25" customHeight="1">
      <c r="B13" s="441"/>
      <c r="C13" s="442"/>
      <c r="D13" s="443"/>
      <c r="E13" s="444"/>
      <c r="F13" s="357"/>
      <c r="G13" s="358"/>
      <c r="H13" s="358"/>
      <c r="I13" s="359"/>
      <c r="J13" s="459"/>
      <c r="K13" s="448"/>
      <c r="L13" s="448"/>
      <c r="M13" s="448"/>
      <c r="N13" s="448"/>
      <c r="O13" s="448"/>
      <c r="P13" s="449"/>
      <c r="Q13" s="452"/>
      <c r="R13" s="453"/>
      <c r="S13" s="69">
        <v>1</v>
      </c>
      <c r="T13" s="70" t="s">
        <v>100</v>
      </c>
      <c r="U13" s="69">
        <v>0</v>
      </c>
      <c r="V13" s="452"/>
      <c r="W13" s="453"/>
      <c r="X13" s="371"/>
      <c r="Y13" s="372"/>
      <c r="Z13" s="372"/>
      <c r="AA13" s="372"/>
      <c r="AB13" s="372"/>
      <c r="AC13" s="372"/>
      <c r="AD13" s="373"/>
      <c r="AE13" s="357"/>
      <c r="AF13" s="358"/>
      <c r="AG13" s="358"/>
      <c r="AH13" s="359"/>
      <c r="AI13" s="367"/>
      <c r="AJ13" s="368"/>
      <c r="AK13" s="368"/>
      <c r="AL13" s="368"/>
      <c r="AM13" s="368"/>
      <c r="AN13" s="368"/>
      <c r="AO13" s="369"/>
      <c r="AP13" s="370"/>
    </row>
    <row r="14" spans="1:53" ht="14.25" customHeight="1">
      <c r="B14" s="441">
        <v>3</v>
      </c>
      <c r="C14" s="442">
        <v>0.43055555555555602</v>
      </c>
      <c r="D14" s="443"/>
      <c r="E14" s="444"/>
      <c r="F14" s="357"/>
      <c r="G14" s="358"/>
      <c r="H14" s="358"/>
      <c r="I14" s="359"/>
      <c r="J14" s="445" t="str">
        <f t="shared" ref="J14" ca="1" si="6">IFERROR(VLOOKUP(AS14,$E$4:$Q$6,4,0),"")&amp;IFERROR(VLOOKUP(AS14,$AB$4:$AN$7,4,0),"")</f>
        <v>清原ＳＳＳ</v>
      </c>
      <c r="K14" s="446"/>
      <c r="L14" s="446"/>
      <c r="M14" s="446"/>
      <c r="N14" s="446"/>
      <c r="O14" s="446"/>
      <c r="P14" s="447"/>
      <c r="Q14" s="450">
        <f t="shared" ref="Q14" si="7">IF(OR(S14="",S15=""),"",S14+S15)</f>
        <v>2</v>
      </c>
      <c r="R14" s="451"/>
      <c r="S14" s="67">
        <v>0</v>
      </c>
      <c r="T14" s="68" t="s">
        <v>100</v>
      </c>
      <c r="U14" s="67">
        <v>0</v>
      </c>
      <c r="V14" s="450">
        <f t="shared" ref="V14" si="8">IF(OR(U14="",U15=""),"",U14+U15)</f>
        <v>0</v>
      </c>
      <c r="W14" s="451"/>
      <c r="X14" s="351" t="str">
        <f t="shared" ref="X14" ca="1" si="9">IFERROR(VLOOKUP(AT14,$E$4:$Q$6,4,0),"")&amp;IFERROR(VLOOKUP(AT14,$AB$4:$AN$7,4,0),"")</f>
        <v>上河内ＪＳＣ</v>
      </c>
      <c r="Y14" s="352"/>
      <c r="Z14" s="352"/>
      <c r="AA14" s="352"/>
      <c r="AB14" s="352"/>
      <c r="AC14" s="352"/>
      <c r="AD14" s="353"/>
      <c r="AE14" s="357"/>
      <c r="AF14" s="358"/>
      <c r="AG14" s="358"/>
      <c r="AH14" s="359"/>
      <c r="AI14" s="346" t="str">
        <f>'４月２１日組合せ'!K67</f>
        <v>２／３／４／２</v>
      </c>
      <c r="AJ14" s="347"/>
      <c r="AK14" s="347"/>
      <c r="AL14" s="347"/>
      <c r="AM14" s="347"/>
      <c r="AN14" s="347"/>
      <c r="AO14" s="348"/>
      <c r="AP14" s="349"/>
      <c r="AS14" s="83">
        <v>6</v>
      </c>
      <c r="AT14" s="83">
        <v>7</v>
      </c>
    </row>
    <row r="15" spans="1:53" ht="14.25" customHeight="1">
      <c r="B15" s="441"/>
      <c r="C15" s="442"/>
      <c r="D15" s="443"/>
      <c r="E15" s="444"/>
      <c r="F15" s="357"/>
      <c r="G15" s="358"/>
      <c r="H15" s="358"/>
      <c r="I15" s="359"/>
      <c r="J15" s="448"/>
      <c r="K15" s="448"/>
      <c r="L15" s="448"/>
      <c r="M15" s="448"/>
      <c r="N15" s="448"/>
      <c r="O15" s="448"/>
      <c r="P15" s="449"/>
      <c r="Q15" s="452"/>
      <c r="R15" s="453"/>
      <c r="S15" s="69">
        <v>2</v>
      </c>
      <c r="T15" s="70" t="s">
        <v>100</v>
      </c>
      <c r="U15" s="69">
        <v>0</v>
      </c>
      <c r="V15" s="452"/>
      <c r="W15" s="453"/>
      <c r="X15" s="371"/>
      <c r="Y15" s="372"/>
      <c r="Z15" s="372"/>
      <c r="AA15" s="372"/>
      <c r="AB15" s="372"/>
      <c r="AC15" s="372"/>
      <c r="AD15" s="373"/>
      <c r="AE15" s="357"/>
      <c r="AF15" s="358"/>
      <c r="AG15" s="358"/>
      <c r="AH15" s="359"/>
      <c r="AI15" s="367"/>
      <c r="AJ15" s="368"/>
      <c r="AK15" s="368"/>
      <c r="AL15" s="368"/>
      <c r="AM15" s="368"/>
      <c r="AN15" s="368"/>
      <c r="AO15" s="369"/>
      <c r="AP15" s="370"/>
    </row>
    <row r="16" spans="1:53" ht="14.25" customHeight="1">
      <c r="B16" s="441">
        <v>4</v>
      </c>
      <c r="C16" s="442">
        <v>0.45833333333333298</v>
      </c>
      <c r="D16" s="443">
        <v>0.4375</v>
      </c>
      <c r="E16" s="444"/>
      <c r="F16" s="357"/>
      <c r="G16" s="358"/>
      <c r="H16" s="358"/>
      <c r="I16" s="359"/>
      <c r="J16" s="445" t="str">
        <f t="shared" ref="J16" ca="1" si="10">IFERROR(VLOOKUP(AS16,$E$4:$Q$6,4,0),"")&amp;IFERROR(VLOOKUP(AS16,$AB$4:$AN$7,4,0),"")</f>
        <v>ともぞうＳＣ Ｂ</v>
      </c>
      <c r="K16" s="446"/>
      <c r="L16" s="446"/>
      <c r="M16" s="446"/>
      <c r="N16" s="446"/>
      <c r="O16" s="446"/>
      <c r="P16" s="447"/>
      <c r="Q16" s="450">
        <f t="shared" ref="Q16" si="11">IF(OR(S16="",S17=""),"",S16+S17)</f>
        <v>0</v>
      </c>
      <c r="R16" s="451"/>
      <c r="S16" s="67">
        <v>0</v>
      </c>
      <c r="T16" s="68" t="s">
        <v>100</v>
      </c>
      <c r="U16" s="67">
        <v>0</v>
      </c>
      <c r="V16" s="450">
        <f t="shared" ref="V16" si="12">IF(OR(U16="",U17=""),"",U16+U17)</f>
        <v>1</v>
      </c>
      <c r="W16" s="451"/>
      <c r="X16" s="351" t="str">
        <f t="shared" ref="X16" ca="1" si="13">IFERROR(VLOOKUP(AT16,$E$4:$Q$6,4,0),"")&amp;IFERROR(VLOOKUP(AT16,$AB$4:$AN$7,4,0),"")</f>
        <v>ｕｎｉｏｎ ｓｃ</v>
      </c>
      <c r="Y16" s="352"/>
      <c r="Z16" s="352"/>
      <c r="AA16" s="352"/>
      <c r="AB16" s="352"/>
      <c r="AC16" s="352"/>
      <c r="AD16" s="353"/>
      <c r="AE16" s="357"/>
      <c r="AF16" s="358"/>
      <c r="AG16" s="358"/>
      <c r="AH16" s="359"/>
      <c r="AI16" s="346" t="str">
        <f>'４月２１日組合せ'!K68</f>
        <v>１／６／７／１</v>
      </c>
      <c r="AJ16" s="347"/>
      <c r="AK16" s="347"/>
      <c r="AL16" s="347"/>
      <c r="AM16" s="347"/>
      <c r="AN16" s="347"/>
      <c r="AO16" s="348"/>
      <c r="AP16" s="349"/>
      <c r="AS16" s="83">
        <v>2</v>
      </c>
      <c r="AT16" s="83">
        <v>3</v>
      </c>
    </row>
    <row r="17" spans="1:68" ht="14.25" customHeight="1">
      <c r="B17" s="441"/>
      <c r="C17" s="442"/>
      <c r="D17" s="443"/>
      <c r="E17" s="444"/>
      <c r="F17" s="357"/>
      <c r="G17" s="358"/>
      <c r="H17" s="358"/>
      <c r="I17" s="359"/>
      <c r="J17" s="448"/>
      <c r="K17" s="448"/>
      <c r="L17" s="448"/>
      <c r="M17" s="448"/>
      <c r="N17" s="448"/>
      <c r="O17" s="448"/>
      <c r="P17" s="449"/>
      <c r="Q17" s="452"/>
      <c r="R17" s="453"/>
      <c r="S17" s="69">
        <v>0</v>
      </c>
      <c r="T17" s="70" t="s">
        <v>100</v>
      </c>
      <c r="U17" s="69">
        <v>1</v>
      </c>
      <c r="V17" s="452"/>
      <c r="W17" s="453"/>
      <c r="X17" s="371"/>
      <c r="Y17" s="372"/>
      <c r="Z17" s="372"/>
      <c r="AA17" s="372"/>
      <c r="AB17" s="372"/>
      <c r="AC17" s="372"/>
      <c r="AD17" s="373"/>
      <c r="AE17" s="357"/>
      <c r="AF17" s="358"/>
      <c r="AG17" s="358"/>
      <c r="AH17" s="359"/>
      <c r="AI17" s="367"/>
      <c r="AJ17" s="368"/>
      <c r="AK17" s="368"/>
      <c r="AL17" s="368"/>
      <c r="AM17" s="368"/>
      <c r="AN17" s="368"/>
      <c r="AO17" s="369"/>
      <c r="AP17" s="370"/>
    </row>
    <row r="18" spans="1:68" ht="14.25" customHeight="1">
      <c r="B18" s="441">
        <v>5</v>
      </c>
      <c r="C18" s="442">
        <v>0.48611111111111099</v>
      </c>
      <c r="D18" s="443"/>
      <c r="E18" s="444"/>
      <c r="F18" s="357"/>
      <c r="G18" s="358"/>
      <c r="H18" s="358"/>
      <c r="I18" s="359"/>
      <c r="J18" s="445" t="str">
        <f t="shared" ref="J18" ca="1" si="14">IFERROR(VLOOKUP(AS18,$E$4:$Q$6,4,0),"")&amp;IFERROR(VLOOKUP(AS18,$AB$4:$AN$7,4,0),"")</f>
        <v>雀宮ＦＣ</v>
      </c>
      <c r="K18" s="446"/>
      <c r="L18" s="446"/>
      <c r="M18" s="446"/>
      <c r="N18" s="446"/>
      <c r="O18" s="446"/>
      <c r="P18" s="447"/>
      <c r="Q18" s="450">
        <f t="shared" ref="Q18" si="15">IF(OR(S18="",S19=""),"",S18+S19)</f>
        <v>0</v>
      </c>
      <c r="R18" s="451"/>
      <c r="S18" s="67">
        <v>0</v>
      </c>
      <c r="T18" s="68" t="s">
        <v>100</v>
      </c>
      <c r="U18" s="67">
        <v>1</v>
      </c>
      <c r="V18" s="450">
        <f t="shared" ref="V18" si="16">IF(OR(U18="",U19=""),"",U18+U19)</f>
        <v>1</v>
      </c>
      <c r="W18" s="451"/>
      <c r="X18" s="351" t="str">
        <f t="shared" ref="X18" ca="1" si="17">IFERROR(VLOOKUP(AT18,$E$4:$Q$6,4,0),"")&amp;IFERROR(VLOOKUP(AT18,$AB$4:$AN$7,4,0),"")</f>
        <v>清原ＳＳＳ</v>
      </c>
      <c r="Y18" s="352"/>
      <c r="Z18" s="352"/>
      <c r="AA18" s="352"/>
      <c r="AB18" s="352"/>
      <c r="AC18" s="352"/>
      <c r="AD18" s="353"/>
      <c r="AE18" s="357"/>
      <c r="AF18" s="358"/>
      <c r="AG18" s="358"/>
      <c r="AH18" s="359"/>
      <c r="AI18" s="346" t="str">
        <f>'４月２１日組合せ'!K69</f>
        <v>５／２／３／５</v>
      </c>
      <c r="AJ18" s="347"/>
      <c r="AK18" s="347"/>
      <c r="AL18" s="347"/>
      <c r="AM18" s="347"/>
      <c r="AN18" s="347"/>
      <c r="AO18" s="348"/>
      <c r="AP18" s="349"/>
      <c r="AS18" s="83">
        <v>4</v>
      </c>
      <c r="AT18" s="83">
        <v>6</v>
      </c>
    </row>
    <row r="19" spans="1:68" ht="14.25" customHeight="1">
      <c r="B19" s="441"/>
      <c r="C19" s="442"/>
      <c r="D19" s="443"/>
      <c r="E19" s="444"/>
      <c r="F19" s="357"/>
      <c r="G19" s="358"/>
      <c r="H19" s="358"/>
      <c r="I19" s="359"/>
      <c r="J19" s="448"/>
      <c r="K19" s="448"/>
      <c r="L19" s="448"/>
      <c r="M19" s="448"/>
      <c r="N19" s="448"/>
      <c r="O19" s="448"/>
      <c r="P19" s="449"/>
      <c r="Q19" s="452"/>
      <c r="R19" s="453"/>
      <c r="S19" s="69">
        <v>0</v>
      </c>
      <c r="T19" s="70" t="s">
        <v>100</v>
      </c>
      <c r="U19" s="69">
        <v>0</v>
      </c>
      <c r="V19" s="452"/>
      <c r="W19" s="453"/>
      <c r="X19" s="371"/>
      <c r="Y19" s="372"/>
      <c r="Z19" s="372"/>
      <c r="AA19" s="372"/>
      <c r="AB19" s="372"/>
      <c r="AC19" s="372"/>
      <c r="AD19" s="373"/>
      <c r="AE19" s="357"/>
      <c r="AF19" s="358"/>
      <c r="AG19" s="358"/>
      <c r="AH19" s="359"/>
      <c r="AI19" s="367"/>
      <c r="AJ19" s="368"/>
      <c r="AK19" s="368"/>
      <c r="AL19" s="368"/>
      <c r="AM19" s="368"/>
      <c r="AN19" s="368"/>
      <c r="AO19" s="369"/>
      <c r="AP19" s="370"/>
    </row>
    <row r="20" spans="1:68" ht="14.25" customHeight="1">
      <c r="B20" s="441">
        <v>6</v>
      </c>
      <c r="C20" s="442">
        <v>0.51388888888888895</v>
      </c>
      <c r="D20" s="443"/>
      <c r="E20" s="444"/>
      <c r="F20" s="357"/>
      <c r="G20" s="358"/>
      <c r="H20" s="358"/>
      <c r="I20" s="359"/>
      <c r="J20" s="445" t="str">
        <f t="shared" ref="J20" ca="1" si="18">IFERROR(VLOOKUP(AS20,$E$4:$Q$6,4,0),"")&amp;IFERROR(VLOOKUP(AS20,$AB$4:$AN$7,4,0),"")</f>
        <v>みはらＳＣJr</v>
      </c>
      <c r="K20" s="446"/>
      <c r="L20" s="446"/>
      <c r="M20" s="446"/>
      <c r="N20" s="446"/>
      <c r="O20" s="446"/>
      <c r="P20" s="447"/>
      <c r="Q20" s="450">
        <f t="shared" ref="Q20" si="19">IF(OR(S20="",S21=""),"",S20+S21)</f>
        <v>0</v>
      </c>
      <c r="R20" s="451"/>
      <c r="S20" s="67">
        <v>0</v>
      </c>
      <c r="T20" s="68" t="s">
        <v>100</v>
      </c>
      <c r="U20" s="67">
        <v>2</v>
      </c>
      <c r="V20" s="450">
        <f t="shared" ref="V20" si="20">IF(OR(U20="",U21=""),"",U20+U21)</f>
        <v>4</v>
      </c>
      <c r="W20" s="451"/>
      <c r="X20" s="351" t="str">
        <f t="shared" ref="X20" ca="1" si="21">IFERROR(VLOOKUP(AT20,$E$4:$Q$6,4,0),"")&amp;IFERROR(VLOOKUP(AT20,$AB$4:$AN$7,4,0),"")</f>
        <v>上河内ＪＳＣ</v>
      </c>
      <c r="Y20" s="352"/>
      <c r="Z20" s="352"/>
      <c r="AA20" s="352"/>
      <c r="AB20" s="352"/>
      <c r="AC20" s="352"/>
      <c r="AD20" s="353"/>
      <c r="AE20" s="357"/>
      <c r="AF20" s="358"/>
      <c r="AG20" s="358"/>
      <c r="AH20" s="359"/>
      <c r="AI20" s="346" t="str">
        <f>'４月２１日組合せ'!K70</f>
        <v>４／６／１／４</v>
      </c>
      <c r="AJ20" s="347"/>
      <c r="AK20" s="347"/>
      <c r="AL20" s="347"/>
      <c r="AM20" s="347"/>
      <c r="AN20" s="347"/>
      <c r="AO20" s="348"/>
      <c r="AP20" s="349"/>
      <c r="AS20" s="83">
        <v>5</v>
      </c>
      <c r="AT20" s="83">
        <v>7</v>
      </c>
    </row>
    <row r="21" spans="1:68" ht="14.25" customHeight="1">
      <c r="B21" s="441"/>
      <c r="C21" s="442"/>
      <c r="D21" s="443"/>
      <c r="E21" s="444"/>
      <c r="F21" s="357"/>
      <c r="G21" s="358"/>
      <c r="H21" s="358"/>
      <c r="I21" s="359"/>
      <c r="J21" s="448"/>
      <c r="K21" s="448"/>
      <c r="L21" s="448"/>
      <c r="M21" s="448"/>
      <c r="N21" s="448"/>
      <c r="O21" s="448"/>
      <c r="P21" s="449"/>
      <c r="Q21" s="452"/>
      <c r="R21" s="453"/>
      <c r="S21" s="71">
        <v>0</v>
      </c>
      <c r="T21" s="72" t="s">
        <v>100</v>
      </c>
      <c r="U21" s="71">
        <v>2</v>
      </c>
      <c r="V21" s="452"/>
      <c r="W21" s="453"/>
      <c r="X21" s="371"/>
      <c r="Y21" s="372"/>
      <c r="Z21" s="372"/>
      <c r="AA21" s="372"/>
      <c r="AB21" s="372"/>
      <c r="AC21" s="372"/>
      <c r="AD21" s="373"/>
      <c r="AE21" s="357"/>
      <c r="AF21" s="358"/>
      <c r="AG21" s="358"/>
      <c r="AH21" s="359"/>
      <c r="AI21" s="367"/>
      <c r="AJ21" s="368"/>
      <c r="AK21" s="368"/>
      <c r="AL21" s="368"/>
      <c r="AM21" s="368"/>
      <c r="AN21" s="368"/>
      <c r="AO21" s="369"/>
      <c r="AP21" s="370"/>
    </row>
    <row r="22" spans="1:68" ht="14.25" customHeight="1">
      <c r="B22" s="441">
        <v>7</v>
      </c>
      <c r="C22" s="442">
        <v>0.54166666666666696</v>
      </c>
      <c r="D22" s="443"/>
      <c r="E22" s="444"/>
      <c r="F22" s="357"/>
      <c r="G22" s="358"/>
      <c r="H22" s="358"/>
      <c r="I22" s="359"/>
      <c r="J22" s="445" t="str">
        <f t="shared" ref="J22" ca="1" si="22">IFERROR(VLOOKUP(AS22,$E$4:$Q$6,4,0),"")&amp;IFERROR(VLOOKUP(AS22,$AB$4:$AN$7,4,0),"")</f>
        <v>昭和・戸祭ＳＣ</v>
      </c>
      <c r="K22" s="446"/>
      <c r="L22" s="446"/>
      <c r="M22" s="446"/>
      <c r="N22" s="446"/>
      <c r="O22" s="446"/>
      <c r="P22" s="447"/>
      <c r="Q22" s="450">
        <f t="shared" ref="Q22" si="23">IF(OR(S22="",S23=""),"",S22+S23)</f>
        <v>3</v>
      </c>
      <c r="R22" s="451"/>
      <c r="S22" s="73">
        <v>3</v>
      </c>
      <c r="T22" s="74" t="s">
        <v>100</v>
      </c>
      <c r="U22" s="73">
        <v>0</v>
      </c>
      <c r="V22" s="450">
        <f t="shared" ref="V22" si="24">IF(OR(U22="",U23=""),"",U22+U23)</f>
        <v>0</v>
      </c>
      <c r="W22" s="451"/>
      <c r="X22" s="351" t="str">
        <f t="shared" ref="X22" ca="1" si="25">IFERROR(VLOOKUP(AT22,$E$4:$Q$6,4,0),"")&amp;IFERROR(VLOOKUP(AT22,$AB$4:$AN$7,4,0),"")</f>
        <v>ｕｎｉｏｎ ｓｃ</v>
      </c>
      <c r="Y22" s="352"/>
      <c r="Z22" s="352"/>
      <c r="AA22" s="352"/>
      <c r="AB22" s="352"/>
      <c r="AC22" s="352"/>
      <c r="AD22" s="353"/>
      <c r="AE22" s="357"/>
      <c r="AF22" s="358"/>
      <c r="AG22" s="358"/>
      <c r="AH22" s="359"/>
      <c r="AI22" s="346" t="str">
        <f>'４月２１日組合せ'!K71</f>
        <v>７／２／５／７</v>
      </c>
      <c r="AJ22" s="347"/>
      <c r="AK22" s="347"/>
      <c r="AL22" s="347"/>
      <c r="AM22" s="347"/>
      <c r="AN22" s="347"/>
      <c r="AO22" s="348"/>
      <c r="AP22" s="349"/>
      <c r="AS22" s="83">
        <v>1</v>
      </c>
      <c r="AT22" s="83">
        <v>3</v>
      </c>
    </row>
    <row r="23" spans="1:68" ht="14.25" customHeight="1">
      <c r="B23" s="441"/>
      <c r="C23" s="442"/>
      <c r="D23" s="443"/>
      <c r="E23" s="444"/>
      <c r="F23" s="357"/>
      <c r="G23" s="358"/>
      <c r="H23" s="358"/>
      <c r="I23" s="359"/>
      <c r="J23" s="448"/>
      <c r="K23" s="448"/>
      <c r="L23" s="448"/>
      <c r="M23" s="448"/>
      <c r="N23" s="448"/>
      <c r="O23" s="448"/>
      <c r="P23" s="449"/>
      <c r="Q23" s="452"/>
      <c r="R23" s="453"/>
      <c r="S23" s="69">
        <v>0</v>
      </c>
      <c r="T23" s="70" t="s">
        <v>100</v>
      </c>
      <c r="U23" s="69">
        <v>0</v>
      </c>
      <c r="V23" s="452"/>
      <c r="W23" s="453"/>
      <c r="X23" s="371"/>
      <c r="Y23" s="372"/>
      <c r="Z23" s="372"/>
      <c r="AA23" s="372"/>
      <c r="AB23" s="372"/>
      <c r="AC23" s="372"/>
      <c r="AD23" s="373"/>
      <c r="AE23" s="357"/>
      <c r="AF23" s="358"/>
      <c r="AG23" s="358"/>
      <c r="AH23" s="359"/>
      <c r="AI23" s="367"/>
      <c r="AJ23" s="368"/>
      <c r="AK23" s="368"/>
      <c r="AL23" s="368"/>
      <c r="AM23" s="368"/>
      <c r="AN23" s="368"/>
      <c r="AO23" s="369"/>
      <c r="AP23" s="370"/>
    </row>
    <row r="24" spans="1:68" ht="14.25" customHeight="1">
      <c r="B24" s="441">
        <v>8</v>
      </c>
      <c r="C24" s="442">
        <v>0.56944444444444398</v>
      </c>
      <c r="D24" s="443">
        <v>0.4375</v>
      </c>
      <c r="E24" s="444"/>
      <c r="F24" s="357"/>
      <c r="G24" s="358"/>
      <c r="H24" s="358"/>
      <c r="I24" s="359"/>
      <c r="J24" s="445" t="str">
        <f t="shared" ref="J24" ca="1" si="26">IFERROR(VLOOKUP(AS24,$E$4:$Q$6,4,0),"")&amp;IFERROR(VLOOKUP(AS24,$AB$4:$AN$7,4,0),"")</f>
        <v>雀宮ＦＣ</v>
      </c>
      <c r="K24" s="446"/>
      <c r="L24" s="446"/>
      <c r="M24" s="446"/>
      <c r="N24" s="446"/>
      <c r="O24" s="446"/>
      <c r="P24" s="447"/>
      <c r="Q24" s="450">
        <f t="shared" ref="Q24" si="27">IF(OR(S24="",S25=""),"",S24+S25)</f>
        <v>1</v>
      </c>
      <c r="R24" s="451"/>
      <c r="S24" s="67">
        <v>1</v>
      </c>
      <c r="T24" s="68" t="s">
        <v>100</v>
      </c>
      <c r="U24" s="67">
        <v>0</v>
      </c>
      <c r="V24" s="450">
        <f t="shared" ref="V24" si="28">IF(OR(U24="",U25=""),"",U24+U25)</f>
        <v>1</v>
      </c>
      <c r="W24" s="451"/>
      <c r="X24" s="351" t="str">
        <f t="shared" ref="X24" ca="1" si="29">IFERROR(VLOOKUP(AT24,$E$4:$Q$6,4,0),"")&amp;IFERROR(VLOOKUP(AT24,$AB$4:$AN$7,4,0),"")</f>
        <v>上河内ＪＳＣ</v>
      </c>
      <c r="Y24" s="352"/>
      <c r="Z24" s="352"/>
      <c r="AA24" s="352"/>
      <c r="AB24" s="352"/>
      <c r="AC24" s="352"/>
      <c r="AD24" s="353"/>
      <c r="AE24" s="357"/>
      <c r="AF24" s="358"/>
      <c r="AG24" s="358"/>
      <c r="AH24" s="359"/>
      <c r="AI24" s="346" t="str">
        <f>'４月２１日組合せ'!K72</f>
        <v>１／３／６／１</v>
      </c>
      <c r="AJ24" s="347"/>
      <c r="AK24" s="347"/>
      <c r="AL24" s="347"/>
      <c r="AM24" s="347"/>
      <c r="AN24" s="347"/>
      <c r="AO24" s="348"/>
      <c r="AP24" s="349"/>
      <c r="AS24" s="83">
        <v>4</v>
      </c>
      <c r="AT24" s="83">
        <v>7</v>
      </c>
    </row>
    <row r="25" spans="1:68" ht="14.25" customHeight="1">
      <c r="B25" s="441"/>
      <c r="C25" s="442"/>
      <c r="D25" s="443"/>
      <c r="E25" s="444"/>
      <c r="F25" s="357"/>
      <c r="G25" s="358"/>
      <c r="H25" s="358"/>
      <c r="I25" s="359"/>
      <c r="J25" s="448"/>
      <c r="K25" s="448"/>
      <c r="L25" s="448"/>
      <c r="M25" s="448"/>
      <c r="N25" s="448"/>
      <c r="O25" s="448"/>
      <c r="P25" s="449"/>
      <c r="Q25" s="452"/>
      <c r="R25" s="453"/>
      <c r="S25" s="69">
        <v>0</v>
      </c>
      <c r="T25" s="70" t="s">
        <v>100</v>
      </c>
      <c r="U25" s="69">
        <v>1</v>
      </c>
      <c r="V25" s="452"/>
      <c r="W25" s="453"/>
      <c r="X25" s="371"/>
      <c r="Y25" s="372"/>
      <c r="Z25" s="372"/>
      <c r="AA25" s="372"/>
      <c r="AB25" s="372"/>
      <c r="AC25" s="372"/>
      <c r="AD25" s="373"/>
      <c r="AE25" s="357"/>
      <c r="AF25" s="358"/>
      <c r="AG25" s="358"/>
      <c r="AH25" s="359"/>
      <c r="AI25" s="367"/>
      <c r="AJ25" s="368"/>
      <c r="AK25" s="368"/>
      <c r="AL25" s="368"/>
      <c r="AM25" s="368"/>
      <c r="AN25" s="368"/>
      <c r="AO25" s="369"/>
      <c r="AP25" s="370"/>
    </row>
    <row r="26" spans="1:68" ht="14.25" customHeight="1">
      <c r="B26" s="411">
        <v>9</v>
      </c>
      <c r="C26" s="413">
        <v>0.59722222222222199</v>
      </c>
      <c r="D26" s="414">
        <v>0.4375</v>
      </c>
      <c r="E26" s="415"/>
      <c r="F26" s="340"/>
      <c r="G26" s="341"/>
      <c r="H26" s="341"/>
      <c r="I26" s="342"/>
      <c r="J26" s="419" t="str">
        <f t="shared" ref="J26" ca="1" si="30">IFERROR(VLOOKUP(AS26,$E$4:$Q$6,4,0),"")&amp;IFERROR(VLOOKUP(AS26,$AB$4:$AN$7,4,0),"")</f>
        <v>みはらＳＣJr</v>
      </c>
      <c r="K26" s="420"/>
      <c r="L26" s="420"/>
      <c r="M26" s="420"/>
      <c r="N26" s="420"/>
      <c r="O26" s="420"/>
      <c r="P26" s="421"/>
      <c r="Q26" s="424">
        <f t="shared" ref="Q26" si="31">IF(OR(S26="",S27=""),"",S26+S27)</f>
        <v>1</v>
      </c>
      <c r="R26" s="425"/>
      <c r="S26" s="67">
        <v>0</v>
      </c>
      <c r="T26" s="68" t="s">
        <v>100</v>
      </c>
      <c r="U26" s="67">
        <v>0</v>
      </c>
      <c r="V26" s="424">
        <f t="shared" ref="V26" si="32">IF(OR(U26="",U27=""),"",U26+U27)</f>
        <v>1</v>
      </c>
      <c r="W26" s="425"/>
      <c r="X26" s="428" t="str">
        <f t="shared" ref="X26" ca="1" si="33">IFERROR(VLOOKUP(AT26,$E$4:$Q$6,4,0),"")&amp;IFERROR(VLOOKUP(AT26,$AB$4:$AN$7,4,0),"")</f>
        <v>清原ＳＳＳ</v>
      </c>
      <c r="Y26" s="355"/>
      <c r="Z26" s="355"/>
      <c r="AA26" s="355"/>
      <c r="AB26" s="355"/>
      <c r="AC26" s="355"/>
      <c r="AD26" s="356"/>
      <c r="AE26" s="340"/>
      <c r="AF26" s="341"/>
      <c r="AG26" s="341"/>
      <c r="AH26" s="342"/>
      <c r="AI26" s="346" t="str">
        <f>'４月２１日組合せ'!K73</f>
        <v>２／４／７／２</v>
      </c>
      <c r="AJ26" s="347"/>
      <c r="AK26" s="347"/>
      <c r="AL26" s="347"/>
      <c r="AM26" s="347"/>
      <c r="AN26" s="347"/>
      <c r="AO26" s="348"/>
      <c r="AP26" s="349"/>
      <c r="AS26" s="83">
        <v>5</v>
      </c>
      <c r="AT26" s="83">
        <v>6</v>
      </c>
      <c r="AW26" s="83"/>
    </row>
    <row r="27" spans="1:68" ht="14.25" customHeight="1" thickBot="1">
      <c r="B27" s="412"/>
      <c r="C27" s="416"/>
      <c r="D27" s="417"/>
      <c r="E27" s="418"/>
      <c r="F27" s="343"/>
      <c r="G27" s="344"/>
      <c r="H27" s="344"/>
      <c r="I27" s="345"/>
      <c r="J27" s="422"/>
      <c r="K27" s="422"/>
      <c r="L27" s="422"/>
      <c r="M27" s="422"/>
      <c r="N27" s="422"/>
      <c r="O27" s="422"/>
      <c r="P27" s="423"/>
      <c r="Q27" s="426"/>
      <c r="R27" s="427"/>
      <c r="S27" s="75">
        <v>1</v>
      </c>
      <c r="T27" s="76" t="s">
        <v>100</v>
      </c>
      <c r="U27" s="75">
        <v>1</v>
      </c>
      <c r="V27" s="426"/>
      <c r="W27" s="427"/>
      <c r="X27" s="429"/>
      <c r="Y27" s="430"/>
      <c r="Z27" s="430"/>
      <c r="AA27" s="430"/>
      <c r="AB27" s="430"/>
      <c r="AC27" s="430"/>
      <c r="AD27" s="431"/>
      <c r="AE27" s="343"/>
      <c r="AF27" s="344"/>
      <c r="AG27" s="344"/>
      <c r="AH27" s="345"/>
      <c r="AI27" s="350"/>
      <c r="AJ27" s="317"/>
      <c r="AK27" s="317"/>
      <c r="AL27" s="317"/>
      <c r="AM27" s="317"/>
      <c r="AN27" s="317"/>
      <c r="AO27" s="318"/>
      <c r="AP27" s="319"/>
      <c r="AW27" s="83"/>
    </row>
    <row r="28" spans="1:68" ht="14.25" customHeight="1">
      <c r="B28" s="320">
        <v>10</v>
      </c>
      <c r="C28" s="433">
        <v>0.63888888888888895</v>
      </c>
      <c r="D28" s="434">
        <v>0.4375</v>
      </c>
      <c r="E28" s="435"/>
      <c r="F28" s="308"/>
      <c r="G28" s="309"/>
      <c r="H28" s="309"/>
      <c r="I28" s="310"/>
      <c r="J28" s="320" t="str">
        <f>D4&amp;"1位"</f>
        <v>ａ1位</v>
      </c>
      <c r="K28" s="321"/>
      <c r="L28" s="328" t="s">
        <v>268</v>
      </c>
      <c r="M28" s="329"/>
      <c r="N28" s="329"/>
      <c r="O28" s="329"/>
      <c r="P28" s="330"/>
      <c r="Q28" s="439">
        <f t="shared" ref="Q28" si="34">IF(OR(S28="",S29=""),"",S28+S29)</f>
        <v>1</v>
      </c>
      <c r="R28" s="439"/>
      <c r="S28" s="77">
        <v>0</v>
      </c>
      <c r="T28" s="78" t="s">
        <v>100</v>
      </c>
      <c r="U28" s="77">
        <v>0</v>
      </c>
      <c r="V28" s="439">
        <f t="shared" ref="V28" si="35">IF(OR(U28="",U29=""),"",U28+U29)</f>
        <v>0</v>
      </c>
      <c r="W28" s="439"/>
      <c r="X28" s="334" t="s">
        <v>269</v>
      </c>
      <c r="Y28" s="335"/>
      <c r="Z28" s="335"/>
      <c r="AA28" s="335"/>
      <c r="AB28" s="336"/>
      <c r="AC28" s="324" t="str">
        <f>AA4&amp;"1位"</f>
        <v>ｂ1位</v>
      </c>
      <c r="AD28" s="325"/>
      <c r="AE28" s="308"/>
      <c r="AF28" s="309"/>
      <c r="AG28" s="309"/>
      <c r="AH28" s="310"/>
      <c r="AI28" s="314" t="str">
        <f>'４月２１日組合せ'!K74</f>
        <v>各リーグ ２位</v>
      </c>
      <c r="AJ28" s="314"/>
      <c r="AK28" s="314"/>
      <c r="AL28" s="314"/>
      <c r="AM28" s="314"/>
      <c r="AN28" s="314"/>
      <c r="AO28" s="315"/>
      <c r="AP28" s="316"/>
      <c r="AS28" s="83">
        <v>5</v>
      </c>
      <c r="AT28" s="83">
        <v>6</v>
      </c>
    </row>
    <row r="29" spans="1:68" ht="14.25" customHeight="1" thickBot="1">
      <c r="B29" s="432"/>
      <c r="C29" s="436"/>
      <c r="D29" s="437"/>
      <c r="E29" s="438"/>
      <c r="F29" s="311"/>
      <c r="G29" s="312"/>
      <c r="H29" s="312"/>
      <c r="I29" s="313"/>
      <c r="J29" s="322"/>
      <c r="K29" s="323"/>
      <c r="L29" s="331"/>
      <c r="M29" s="332"/>
      <c r="N29" s="332"/>
      <c r="O29" s="332"/>
      <c r="P29" s="333"/>
      <c r="Q29" s="440"/>
      <c r="R29" s="440"/>
      <c r="S29" s="79">
        <v>1</v>
      </c>
      <c r="T29" s="80" t="s">
        <v>100</v>
      </c>
      <c r="U29" s="79">
        <v>0</v>
      </c>
      <c r="V29" s="440"/>
      <c r="W29" s="440"/>
      <c r="X29" s="337"/>
      <c r="Y29" s="338"/>
      <c r="Z29" s="338"/>
      <c r="AA29" s="338"/>
      <c r="AB29" s="339"/>
      <c r="AC29" s="326"/>
      <c r="AD29" s="327"/>
      <c r="AE29" s="311"/>
      <c r="AF29" s="312"/>
      <c r="AG29" s="312"/>
      <c r="AH29" s="313"/>
      <c r="AI29" s="317"/>
      <c r="AJ29" s="317"/>
      <c r="AK29" s="317"/>
      <c r="AL29" s="317"/>
      <c r="AM29" s="317"/>
      <c r="AN29" s="317"/>
      <c r="AO29" s="318"/>
      <c r="AP29" s="319"/>
    </row>
    <row r="30" spans="1:68" s="110" customFormat="1" ht="17.25">
      <c r="A30" s="101"/>
      <c r="B30" s="102"/>
      <c r="C30" s="103"/>
      <c r="D30" s="103"/>
      <c r="E30" s="103"/>
      <c r="F30" s="102"/>
      <c r="G30" s="102"/>
      <c r="H30" s="102"/>
      <c r="I30" s="102"/>
      <c r="J30" s="102"/>
      <c r="K30" s="104"/>
      <c r="L30" s="104"/>
      <c r="M30" s="105"/>
      <c r="N30" s="106"/>
      <c r="O30" s="105"/>
      <c r="P30" s="104"/>
      <c r="Q30" s="104"/>
      <c r="R30" s="102"/>
      <c r="S30" s="102"/>
      <c r="T30" s="102"/>
      <c r="U30" s="102"/>
      <c r="V30" s="102"/>
      <c r="W30" s="107"/>
      <c r="X30" s="107"/>
      <c r="Y30" s="107"/>
      <c r="Z30" s="107"/>
      <c r="AA30" s="107"/>
      <c r="AB30" s="107"/>
      <c r="AC30" s="108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S30" s="109"/>
      <c r="AT30" s="109"/>
    </row>
    <row r="31" spans="1:68" s="111" customFormat="1" ht="11.25" customHeight="1">
      <c r="B31" s="403"/>
      <c r="C31" s="405" t="str">
        <f>D4</f>
        <v>ａ</v>
      </c>
      <c r="D31" s="406"/>
      <c r="E31" s="406"/>
      <c r="F31" s="406"/>
      <c r="G31" s="406"/>
      <c r="H31" s="407"/>
      <c r="I31" s="377" t="str">
        <f ca="1">IF(C33="","",C33)</f>
        <v>昭和・戸祭ＳＣ</v>
      </c>
      <c r="J31" s="348"/>
      <c r="K31" s="348"/>
      <c r="L31" s="348"/>
      <c r="M31" s="348"/>
      <c r="N31" s="378"/>
      <c r="O31" s="377" t="str">
        <f ca="1">IF(C35="","",C35)</f>
        <v>ともぞうＳＣ Ｂ</v>
      </c>
      <c r="P31" s="348"/>
      <c r="Q31" s="348"/>
      <c r="R31" s="348"/>
      <c r="S31" s="348"/>
      <c r="T31" s="378"/>
      <c r="U31" s="377" t="str">
        <f ca="1">IF(C37="","",C37)</f>
        <v>ｕｎｉｏｎ ｓｃ</v>
      </c>
      <c r="V31" s="348"/>
      <c r="W31" s="348"/>
      <c r="X31" s="348"/>
      <c r="Y31" s="348"/>
      <c r="Z31" s="378"/>
      <c r="AA31" s="377" t="s">
        <v>101</v>
      </c>
      <c r="AB31" s="378"/>
      <c r="AC31" s="377" t="s">
        <v>98</v>
      </c>
      <c r="AD31" s="378"/>
      <c r="AE31" s="377" t="s">
        <v>102</v>
      </c>
      <c r="AF31" s="378"/>
      <c r="AG31" s="377" t="s">
        <v>103</v>
      </c>
      <c r="AH31" s="348"/>
      <c r="AI31" s="378"/>
      <c r="AJ31" s="377" t="s">
        <v>104</v>
      </c>
      <c r="AK31" s="378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</row>
    <row r="32" spans="1:68" s="111" customFormat="1" ht="11.25" customHeight="1">
      <c r="B32" s="404"/>
      <c r="C32" s="408"/>
      <c r="D32" s="409"/>
      <c r="E32" s="409"/>
      <c r="F32" s="409"/>
      <c r="G32" s="409"/>
      <c r="H32" s="410"/>
      <c r="I32" s="379"/>
      <c r="J32" s="369"/>
      <c r="K32" s="369"/>
      <c r="L32" s="369"/>
      <c r="M32" s="369"/>
      <c r="N32" s="380"/>
      <c r="O32" s="379"/>
      <c r="P32" s="369"/>
      <c r="Q32" s="369"/>
      <c r="R32" s="369"/>
      <c r="S32" s="369"/>
      <c r="T32" s="380"/>
      <c r="U32" s="379"/>
      <c r="V32" s="369"/>
      <c r="W32" s="369"/>
      <c r="X32" s="369"/>
      <c r="Y32" s="369"/>
      <c r="Z32" s="380"/>
      <c r="AA32" s="379"/>
      <c r="AB32" s="380"/>
      <c r="AC32" s="379"/>
      <c r="AD32" s="380"/>
      <c r="AE32" s="379"/>
      <c r="AF32" s="380"/>
      <c r="AG32" s="379"/>
      <c r="AH32" s="369"/>
      <c r="AI32" s="380"/>
      <c r="AJ32" s="379"/>
      <c r="AK32" s="380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</row>
    <row r="33" spans="2:68" s="111" customFormat="1" ht="11.25" customHeight="1">
      <c r="B33" s="526">
        <v>1</v>
      </c>
      <c r="C33" s="397" t="str">
        <f ca="1">H4</f>
        <v>昭和・戸祭ＳＣ</v>
      </c>
      <c r="D33" s="348"/>
      <c r="E33" s="348"/>
      <c r="F33" s="348"/>
      <c r="G33" s="348"/>
      <c r="H33" s="378"/>
      <c r="I33" s="387"/>
      <c r="J33" s="388"/>
      <c r="K33" s="388"/>
      <c r="L33" s="388"/>
      <c r="M33" s="388"/>
      <c r="N33" s="389"/>
      <c r="O33" s="393" t="str">
        <f>IF(OR(P33="",S33=""),"",IF(P33&gt;S33,"○",IF(P33=S33,"△","●")))</f>
        <v>○</v>
      </c>
      <c r="P33" s="381">
        <f>$Q$10</f>
        <v>2</v>
      </c>
      <c r="Q33" s="382"/>
      <c r="R33" s="385" t="s">
        <v>62</v>
      </c>
      <c r="S33" s="381">
        <f>$V$10</f>
        <v>1</v>
      </c>
      <c r="T33" s="378"/>
      <c r="U33" s="393" t="str">
        <f>IF(OR(V33="",Y33=""),"",IF(V33&gt;Y33,"○",IF(V33=Y33,"△","●")))</f>
        <v>○</v>
      </c>
      <c r="V33" s="381">
        <f>$Q$22</f>
        <v>3</v>
      </c>
      <c r="W33" s="382"/>
      <c r="X33" s="385" t="s">
        <v>62</v>
      </c>
      <c r="Y33" s="381">
        <f>$V$22</f>
        <v>0</v>
      </c>
      <c r="Z33" s="378"/>
      <c r="AA33" s="377">
        <f t="shared" ref="AA33:AA37" si="36">IF(AND($J33="",$P33="",$V33=""),"",COUNTIF($I33:$Z33,"○")*3+COUNTIF($I33:$Z33,"△")*1)</f>
        <v>6</v>
      </c>
      <c r="AB33" s="378"/>
      <c r="AC33" s="377">
        <f t="shared" ref="AC33:AC37" si="37">IF(AND($J33="",$P33="",$V33=""),"",SUM($J33,$P33,$V33))</f>
        <v>5</v>
      </c>
      <c r="AD33" s="378"/>
      <c r="AE33" s="377">
        <f t="shared" ref="AE33:AE37" si="38">IF(AND($M33="",$S33="",$Y33=""),"",SUM($M33,$S33,$Y33))</f>
        <v>1</v>
      </c>
      <c r="AF33" s="378"/>
      <c r="AG33" s="377">
        <f t="shared" ref="AG33:AG37" si="39">IF(OR(AC33="",AE33=""),"",AC33-AE33)</f>
        <v>4</v>
      </c>
      <c r="AH33" s="348"/>
      <c r="AI33" s="378"/>
      <c r="AJ33" s="377">
        <v>1</v>
      </c>
      <c r="AK33" s="378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</row>
    <row r="34" spans="2:68" s="111" customFormat="1" ht="11.25" customHeight="1">
      <c r="B34" s="526"/>
      <c r="C34" s="379"/>
      <c r="D34" s="369"/>
      <c r="E34" s="369"/>
      <c r="F34" s="369"/>
      <c r="G34" s="369"/>
      <c r="H34" s="380"/>
      <c r="I34" s="390"/>
      <c r="J34" s="391"/>
      <c r="K34" s="391"/>
      <c r="L34" s="391"/>
      <c r="M34" s="391"/>
      <c r="N34" s="392"/>
      <c r="O34" s="394"/>
      <c r="P34" s="383"/>
      <c r="Q34" s="384"/>
      <c r="R34" s="386"/>
      <c r="S34" s="383"/>
      <c r="T34" s="380"/>
      <c r="U34" s="394"/>
      <c r="V34" s="383"/>
      <c r="W34" s="384"/>
      <c r="X34" s="386"/>
      <c r="Y34" s="383"/>
      <c r="Z34" s="380"/>
      <c r="AA34" s="379"/>
      <c r="AB34" s="380"/>
      <c r="AC34" s="379"/>
      <c r="AD34" s="380"/>
      <c r="AE34" s="379"/>
      <c r="AF34" s="380"/>
      <c r="AG34" s="379"/>
      <c r="AH34" s="369"/>
      <c r="AI34" s="380"/>
      <c r="AJ34" s="379"/>
      <c r="AK34" s="380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</row>
    <row r="35" spans="2:68" s="111" customFormat="1" ht="11.25" customHeight="1">
      <c r="B35" s="526">
        <v>2</v>
      </c>
      <c r="C35" s="397" t="str">
        <f ca="1">H5</f>
        <v>ともぞうＳＣ Ｂ</v>
      </c>
      <c r="D35" s="348"/>
      <c r="E35" s="348"/>
      <c r="F35" s="348"/>
      <c r="G35" s="348"/>
      <c r="H35" s="378"/>
      <c r="I35" s="393" t="str">
        <f>IF(OR(J35="",M35=""),"",IF(J35&gt;M35,"○",IF(J35=M35,"△","●")))</f>
        <v>●</v>
      </c>
      <c r="J35" s="381">
        <f>IF(S33="","",S33)</f>
        <v>1</v>
      </c>
      <c r="K35" s="382"/>
      <c r="L35" s="385" t="s">
        <v>62</v>
      </c>
      <c r="M35" s="381">
        <f>IF(P33="","",P33)</f>
        <v>2</v>
      </c>
      <c r="N35" s="378"/>
      <c r="O35" s="387"/>
      <c r="P35" s="388"/>
      <c r="Q35" s="388"/>
      <c r="R35" s="388"/>
      <c r="S35" s="388"/>
      <c r="T35" s="389"/>
      <c r="U35" s="393" t="str">
        <f>IF(OR(V35="",Y35=""),"",IF(V35&gt;Y35,"○",IF(V35=Y35,"△","●")))</f>
        <v>●</v>
      </c>
      <c r="V35" s="381">
        <f>$Q$16</f>
        <v>0</v>
      </c>
      <c r="W35" s="382"/>
      <c r="X35" s="385" t="s">
        <v>62</v>
      </c>
      <c r="Y35" s="381">
        <f>$V$16</f>
        <v>1</v>
      </c>
      <c r="Z35" s="378"/>
      <c r="AA35" s="377">
        <f t="shared" si="36"/>
        <v>0</v>
      </c>
      <c r="AB35" s="378"/>
      <c r="AC35" s="377">
        <f t="shared" si="37"/>
        <v>1</v>
      </c>
      <c r="AD35" s="378"/>
      <c r="AE35" s="377">
        <f t="shared" si="38"/>
        <v>3</v>
      </c>
      <c r="AF35" s="378"/>
      <c r="AG35" s="377">
        <f t="shared" si="39"/>
        <v>-2</v>
      </c>
      <c r="AH35" s="348"/>
      <c r="AI35" s="378"/>
      <c r="AJ35" s="377">
        <v>3</v>
      </c>
      <c r="AK35" s="378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</row>
    <row r="36" spans="2:68" s="111" customFormat="1" ht="11.25" customHeight="1" thickBot="1">
      <c r="B36" s="526"/>
      <c r="C36" s="751"/>
      <c r="D36" s="365"/>
      <c r="E36" s="365"/>
      <c r="F36" s="365"/>
      <c r="G36" s="365"/>
      <c r="H36" s="752"/>
      <c r="I36" s="394"/>
      <c r="J36" s="383"/>
      <c r="K36" s="384"/>
      <c r="L36" s="386"/>
      <c r="M36" s="383"/>
      <c r="N36" s="380"/>
      <c r="O36" s="390"/>
      <c r="P36" s="391"/>
      <c r="Q36" s="391"/>
      <c r="R36" s="391"/>
      <c r="S36" s="391"/>
      <c r="T36" s="392"/>
      <c r="U36" s="394"/>
      <c r="V36" s="383"/>
      <c r="W36" s="384"/>
      <c r="X36" s="386"/>
      <c r="Y36" s="383"/>
      <c r="Z36" s="380"/>
      <c r="AA36" s="379"/>
      <c r="AB36" s="380"/>
      <c r="AC36" s="379"/>
      <c r="AD36" s="380"/>
      <c r="AE36" s="379"/>
      <c r="AF36" s="380"/>
      <c r="AG36" s="379"/>
      <c r="AH36" s="369"/>
      <c r="AI36" s="380"/>
      <c r="AJ36" s="751"/>
      <c r="AK36" s="75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</row>
    <row r="37" spans="2:68" s="111" customFormat="1" ht="11.25" customHeight="1">
      <c r="B37" s="746">
        <v>3</v>
      </c>
      <c r="C37" s="747" t="str">
        <f ca="1">H6</f>
        <v>ｕｎｉｏｎ ｓｃ</v>
      </c>
      <c r="D37" s="315"/>
      <c r="E37" s="315"/>
      <c r="F37" s="315"/>
      <c r="G37" s="315"/>
      <c r="H37" s="316"/>
      <c r="I37" s="749" t="str">
        <f>IF(OR(J37="",M37=""),"",IF(J37&gt;M37,"○",IF(J37=M37,"△","●")))</f>
        <v>●</v>
      </c>
      <c r="J37" s="381">
        <f>IF(Y33="","",Y33)</f>
        <v>0</v>
      </c>
      <c r="K37" s="382"/>
      <c r="L37" s="385" t="s">
        <v>62</v>
      </c>
      <c r="M37" s="381">
        <f>IF(V33="","",V33)</f>
        <v>3</v>
      </c>
      <c r="N37" s="378"/>
      <c r="O37" s="393" t="str">
        <f>IF(OR(P37="",S37=""),"",IF(P37&gt;S37,"○",IF(P37=S37,"△","●")))</f>
        <v>○</v>
      </c>
      <c r="P37" s="381">
        <f>IF(Y35="","",Y35)</f>
        <v>1</v>
      </c>
      <c r="Q37" s="382"/>
      <c r="R37" s="385" t="s">
        <v>62</v>
      </c>
      <c r="S37" s="381">
        <f>IF(V35="","",V35)</f>
        <v>0</v>
      </c>
      <c r="T37" s="378"/>
      <c r="U37" s="387"/>
      <c r="V37" s="388"/>
      <c r="W37" s="388"/>
      <c r="X37" s="388"/>
      <c r="Y37" s="388"/>
      <c r="Z37" s="389"/>
      <c r="AA37" s="377">
        <f t="shared" si="36"/>
        <v>3</v>
      </c>
      <c r="AB37" s="378"/>
      <c r="AC37" s="377">
        <f t="shared" si="37"/>
        <v>1</v>
      </c>
      <c r="AD37" s="378"/>
      <c r="AE37" s="377">
        <f t="shared" si="38"/>
        <v>3</v>
      </c>
      <c r="AF37" s="378"/>
      <c r="AG37" s="377">
        <f t="shared" si="39"/>
        <v>-2</v>
      </c>
      <c r="AH37" s="348"/>
      <c r="AI37" s="348"/>
      <c r="AJ37" s="377">
        <v>2</v>
      </c>
      <c r="AK37" s="378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</row>
    <row r="38" spans="2:68" s="111" customFormat="1" ht="11.25" customHeight="1" thickBot="1">
      <c r="B38" s="746"/>
      <c r="C38" s="748"/>
      <c r="D38" s="318"/>
      <c r="E38" s="318"/>
      <c r="F38" s="318"/>
      <c r="G38" s="318"/>
      <c r="H38" s="319"/>
      <c r="I38" s="750"/>
      <c r="J38" s="383"/>
      <c r="K38" s="384"/>
      <c r="L38" s="386"/>
      <c r="M38" s="383"/>
      <c r="N38" s="380"/>
      <c r="O38" s="394"/>
      <c r="P38" s="383"/>
      <c r="Q38" s="384"/>
      <c r="R38" s="386"/>
      <c r="S38" s="383"/>
      <c r="T38" s="380"/>
      <c r="U38" s="390"/>
      <c r="V38" s="391"/>
      <c r="W38" s="391"/>
      <c r="X38" s="391"/>
      <c r="Y38" s="391"/>
      <c r="Z38" s="392"/>
      <c r="AA38" s="379"/>
      <c r="AB38" s="380"/>
      <c r="AC38" s="379"/>
      <c r="AD38" s="380"/>
      <c r="AE38" s="379"/>
      <c r="AF38" s="380"/>
      <c r="AG38" s="379"/>
      <c r="AH38" s="369"/>
      <c r="AI38" s="369"/>
      <c r="AJ38" s="379"/>
      <c r="AK38" s="380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</row>
    <row r="39" spans="2:68" s="111" customFormat="1" ht="11.25" customHeight="1"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</row>
    <row r="40" spans="2:68" s="111" customFormat="1" ht="11.25" customHeight="1">
      <c r="B40" s="403"/>
      <c r="C40" s="405" t="str">
        <f>AA4</f>
        <v>ｂ</v>
      </c>
      <c r="D40" s="406"/>
      <c r="E40" s="406"/>
      <c r="F40" s="406"/>
      <c r="G40" s="406"/>
      <c r="H40" s="407"/>
      <c r="I40" s="377" t="str">
        <f ca="1">IF(C42="","",C42)</f>
        <v>雀宮ＦＣ</v>
      </c>
      <c r="J40" s="348"/>
      <c r="K40" s="348"/>
      <c r="L40" s="348"/>
      <c r="M40" s="348"/>
      <c r="N40" s="378"/>
      <c r="O40" s="377" t="str">
        <f ca="1">IF(C44="","",C44)</f>
        <v>みはらＳＣJr</v>
      </c>
      <c r="P40" s="348"/>
      <c r="Q40" s="348"/>
      <c r="R40" s="348"/>
      <c r="S40" s="348"/>
      <c r="T40" s="378"/>
      <c r="U40" s="377" t="str">
        <f ca="1">IF(C46="","",C46)</f>
        <v>清原ＳＳＳ</v>
      </c>
      <c r="V40" s="348"/>
      <c r="W40" s="348"/>
      <c r="X40" s="348"/>
      <c r="Y40" s="348"/>
      <c r="Z40" s="378"/>
      <c r="AA40" s="377" t="str">
        <f ca="1">IF(C48="","",C48)</f>
        <v>上河内ＪＳＣ</v>
      </c>
      <c r="AB40" s="348"/>
      <c r="AC40" s="348"/>
      <c r="AD40" s="348"/>
      <c r="AE40" s="348"/>
      <c r="AF40" s="378"/>
      <c r="AG40" s="377" t="s">
        <v>101</v>
      </c>
      <c r="AH40" s="378"/>
      <c r="AI40" s="377" t="s">
        <v>98</v>
      </c>
      <c r="AJ40" s="378"/>
      <c r="AK40" s="377" t="s">
        <v>102</v>
      </c>
      <c r="AL40" s="378"/>
      <c r="AM40" s="377" t="s">
        <v>103</v>
      </c>
      <c r="AN40" s="348"/>
      <c r="AO40" s="378"/>
      <c r="AP40" s="377" t="s">
        <v>104</v>
      </c>
      <c r="AQ40" s="378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</row>
    <row r="41" spans="2:68" s="111" customFormat="1" ht="11.25" customHeight="1">
      <c r="B41" s="404"/>
      <c r="C41" s="408"/>
      <c r="D41" s="409"/>
      <c r="E41" s="409"/>
      <c r="F41" s="409"/>
      <c r="G41" s="409"/>
      <c r="H41" s="410"/>
      <c r="I41" s="379"/>
      <c r="J41" s="369"/>
      <c r="K41" s="369"/>
      <c r="L41" s="369"/>
      <c r="M41" s="369"/>
      <c r="N41" s="380"/>
      <c r="O41" s="379"/>
      <c r="P41" s="369"/>
      <c r="Q41" s="369"/>
      <c r="R41" s="369"/>
      <c r="S41" s="369"/>
      <c r="T41" s="380"/>
      <c r="U41" s="379"/>
      <c r="V41" s="369"/>
      <c r="W41" s="369"/>
      <c r="X41" s="369"/>
      <c r="Y41" s="369"/>
      <c r="Z41" s="380"/>
      <c r="AA41" s="379"/>
      <c r="AB41" s="369"/>
      <c r="AC41" s="369"/>
      <c r="AD41" s="369"/>
      <c r="AE41" s="369"/>
      <c r="AF41" s="380"/>
      <c r="AG41" s="379"/>
      <c r="AH41" s="380"/>
      <c r="AI41" s="379"/>
      <c r="AJ41" s="380"/>
      <c r="AK41" s="379"/>
      <c r="AL41" s="380"/>
      <c r="AM41" s="379"/>
      <c r="AN41" s="369"/>
      <c r="AO41" s="380"/>
      <c r="AP41" s="379"/>
      <c r="AQ41" s="380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</row>
    <row r="42" spans="2:68" s="111" customFormat="1" ht="11.25" customHeight="1">
      <c r="B42" s="526">
        <v>4</v>
      </c>
      <c r="C42" s="397" t="str">
        <f ca="1">AE4</f>
        <v>雀宮ＦＣ</v>
      </c>
      <c r="D42" s="348"/>
      <c r="E42" s="348"/>
      <c r="F42" s="348"/>
      <c r="G42" s="348"/>
      <c r="H42" s="378"/>
      <c r="I42" s="387"/>
      <c r="J42" s="388"/>
      <c r="K42" s="388"/>
      <c r="L42" s="388"/>
      <c r="M42" s="388"/>
      <c r="N42" s="389"/>
      <c r="O42" s="393" t="str">
        <f>IF(OR(P42="",S42=""),"",IF(P42&gt;S42,"○",IF(P42=S42,"△","●")))</f>
        <v>○</v>
      </c>
      <c r="P42" s="381">
        <f>$Q$12</f>
        <v>2</v>
      </c>
      <c r="Q42" s="382"/>
      <c r="R42" s="385" t="s">
        <v>62</v>
      </c>
      <c r="S42" s="381">
        <f>$V$12</f>
        <v>0</v>
      </c>
      <c r="T42" s="378"/>
      <c r="U42" s="393" t="str">
        <f>IF(OR(V42="",Y42=""),"",IF(V42&gt;Y42,"○",IF(V42=Y42,"△","●")))</f>
        <v>●</v>
      </c>
      <c r="V42" s="381">
        <f>$Q$18</f>
        <v>0</v>
      </c>
      <c r="W42" s="382"/>
      <c r="X42" s="385" t="s">
        <v>62</v>
      </c>
      <c r="Y42" s="381">
        <f>$V$18</f>
        <v>1</v>
      </c>
      <c r="Z42" s="378"/>
      <c r="AA42" s="393" t="str">
        <f t="shared" ref="AA42:AA46" si="40">IF(OR(AB42="",AE42=""),"",IF(AB42&gt;AE42,"○",IF(AB42=AE42,"△","●")))</f>
        <v>△</v>
      </c>
      <c r="AB42" s="381">
        <f>$Q$24</f>
        <v>1</v>
      </c>
      <c r="AC42" s="382"/>
      <c r="AD42" s="385" t="s">
        <v>62</v>
      </c>
      <c r="AE42" s="381">
        <f>$V$24</f>
        <v>1</v>
      </c>
      <c r="AF42" s="378"/>
      <c r="AG42" s="377">
        <f t="shared" ref="AG42:AG46" si="41">IF(AND($J42="",$P42="",$V42="",$AB42=""),"",COUNTIF($I42:$AF42,"○")*3+COUNTIF($I42:$AF42,"△")*1)</f>
        <v>4</v>
      </c>
      <c r="AH42" s="378"/>
      <c r="AI42" s="377">
        <f>IF(AND($J42="",$P42="",$V42="",$AB42=""),"",SUM($J42,$P42,$V42,$AB42))</f>
        <v>3</v>
      </c>
      <c r="AJ42" s="378"/>
      <c r="AK42" s="377">
        <f t="shared" ref="AK42:AK46" si="42">IF(AND($M42="",$S42="",$Y42="",$AE42),"",SUM($M42,$S42,$Y42,$AE42))</f>
        <v>2</v>
      </c>
      <c r="AL42" s="378"/>
      <c r="AM42" s="377">
        <f>IF(OR(AI42="",AK42=""),"",AI42-AK42)</f>
        <v>1</v>
      </c>
      <c r="AN42" s="348"/>
      <c r="AO42" s="378"/>
      <c r="AP42" s="377">
        <v>3</v>
      </c>
      <c r="AQ42" s="378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</row>
    <row r="43" spans="2:68" s="111" customFormat="1" ht="11.25" customHeight="1">
      <c r="B43" s="526"/>
      <c r="C43" s="379"/>
      <c r="D43" s="369"/>
      <c r="E43" s="369"/>
      <c r="F43" s="369"/>
      <c r="G43" s="369"/>
      <c r="H43" s="380"/>
      <c r="I43" s="390"/>
      <c r="J43" s="391"/>
      <c r="K43" s="391"/>
      <c r="L43" s="391"/>
      <c r="M43" s="391"/>
      <c r="N43" s="392"/>
      <c r="O43" s="394"/>
      <c r="P43" s="383"/>
      <c r="Q43" s="384"/>
      <c r="R43" s="386"/>
      <c r="S43" s="383"/>
      <c r="T43" s="380"/>
      <c r="U43" s="394"/>
      <c r="V43" s="383"/>
      <c r="W43" s="384"/>
      <c r="X43" s="386"/>
      <c r="Y43" s="383"/>
      <c r="Z43" s="380"/>
      <c r="AA43" s="394"/>
      <c r="AB43" s="383"/>
      <c r="AC43" s="384"/>
      <c r="AD43" s="386"/>
      <c r="AE43" s="383"/>
      <c r="AF43" s="380"/>
      <c r="AG43" s="379"/>
      <c r="AH43" s="380"/>
      <c r="AI43" s="379"/>
      <c r="AJ43" s="380"/>
      <c r="AK43" s="379"/>
      <c r="AL43" s="380"/>
      <c r="AM43" s="379"/>
      <c r="AN43" s="369"/>
      <c r="AO43" s="380"/>
      <c r="AP43" s="379"/>
      <c r="AQ43" s="380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</row>
    <row r="44" spans="2:68" s="111" customFormat="1" ht="11.25" customHeight="1">
      <c r="B44" s="526">
        <v>5</v>
      </c>
      <c r="C44" s="397" t="str">
        <f ca="1">AE5</f>
        <v>みはらＳＣJr</v>
      </c>
      <c r="D44" s="348"/>
      <c r="E44" s="348"/>
      <c r="F44" s="348"/>
      <c r="G44" s="348"/>
      <c r="H44" s="378"/>
      <c r="I44" s="393" t="str">
        <f t="shared" ref="I44:I48" si="43">IF(OR(J44="",M44=""),"",IF(J44&gt;M44,"○",IF(J44=M44,"△","●")))</f>
        <v>●</v>
      </c>
      <c r="J44" s="381">
        <f>IF(S42="","",S42)</f>
        <v>0</v>
      </c>
      <c r="K44" s="382"/>
      <c r="L44" s="385" t="s">
        <v>62</v>
      </c>
      <c r="M44" s="381">
        <f>IF(P42="","",P42)</f>
        <v>2</v>
      </c>
      <c r="N44" s="378"/>
      <c r="O44" s="387"/>
      <c r="P44" s="388"/>
      <c r="Q44" s="388"/>
      <c r="R44" s="388"/>
      <c r="S44" s="388"/>
      <c r="T44" s="389"/>
      <c r="U44" s="393" t="str">
        <f>IF(OR(V44="",Y44=""),"",IF(V44&gt;Y44,"○",IF(V44=Y44,"△","●")))</f>
        <v>△</v>
      </c>
      <c r="V44" s="381">
        <f>$Q$26</f>
        <v>1</v>
      </c>
      <c r="W44" s="382"/>
      <c r="X44" s="385" t="s">
        <v>62</v>
      </c>
      <c r="Y44" s="381">
        <f>$V$26</f>
        <v>1</v>
      </c>
      <c r="Z44" s="378"/>
      <c r="AA44" s="393" t="str">
        <f t="shared" si="40"/>
        <v>●</v>
      </c>
      <c r="AB44" s="381">
        <f>$Q$20</f>
        <v>0</v>
      </c>
      <c r="AC44" s="382"/>
      <c r="AD44" s="385" t="s">
        <v>62</v>
      </c>
      <c r="AE44" s="381">
        <f>$V$20</f>
        <v>4</v>
      </c>
      <c r="AF44" s="378"/>
      <c r="AG44" s="377">
        <f t="shared" si="41"/>
        <v>1</v>
      </c>
      <c r="AH44" s="378"/>
      <c r="AI44" s="377">
        <f t="shared" ref="AI44" si="44">IF(AND($J44="",$P44="",$V44="",$AB44=""),"",SUM($J44,$P44,$V44,$AB44))</f>
        <v>1</v>
      </c>
      <c r="AJ44" s="378"/>
      <c r="AK44" s="377">
        <f t="shared" si="42"/>
        <v>7</v>
      </c>
      <c r="AL44" s="378"/>
      <c r="AM44" s="377">
        <f t="shared" ref="AM44" si="45">IF(OR(AI44="",AK44=""),"",AI44-AK44)</f>
        <v>-6</v>
      </c>
      <c r="AN44" s="348"/>
      <c r="AO44" s="378"/>
      <c r="AP44" s="377">
        <v>4</v>
      </c>
      <c r="AQ44" s="378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</row>
    <row r="45" spans="2:68" s="111" customFormat="1" ht="11.25" customHeight="1">
      <c r="B45" s="526"/>
      <c r="C45" s="379"/>
      <c r="D45" s="369"/>
      <c r="E45" s="369"/>
      <c r="F45" s="369"/>
      <c r="G45" s="369"/>
      <c r="H45" s="380"/>
      <c r="I45" s="394"/>
      <c r="J45" s="383"/>
      <c r="K45" s="384"/>
      <c r="L45" s="386"/>
      <c r="M45" s="383"/>
      <c r="N45" s="380"/>
      <c r="O45" s="390"/>
      <c r="P45" s="391"/>
      <c r="Q45" s="391"/>
      <c r="R45" s="391"/>
      <c r="S45" s="391"/>
      <c r="T45" s="392"/>
      <c r="U45" s="394"/>
      <c r="V45" s="383"/>
      <c r="W45" s="384"/>
      <c r="X45" s="386"/>
      <c r="Y45" s="383"/>
      <c r="Z45" s="380"/>
      <c r="AA45" s="394"/>
      <c r="AB45" s="383"/>
      <c r="AC45" s="384"/>
      <c r="AD45" s="386"/>
      <c r="AE45" s="383"/>
      <c r="AF45" s="380"/>
      <c r="AG45" s="379"/>
      <c r="AH45" s="380"/>
      <c r="AI45" s="379"/>
      <c r="AJ45" s="380"/>
      <c r="AK45" s="379"/>
      <c r="AL45" s="380"/>
      <c r="AM45" s="379"/>
      <c r="AN45" s="369"/>
      <c r="AO45" s="380"/>
      <c r="AP45" s="379"/>
      <c r="AQ45" s="380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</row>
    <row r="46" spans="2:68" s="111" customFormat="1" ht="11.25" customHeight="1">
      <c r="B46" s="526">
        <v>6</v>
      </c>
      <c r="C46" s="397" t="str">
        <f ca="1">AE6</f>
        <v>清原ＳＳＳ</v>
      </c>
      <c r="D46" s="348"/>
      <c r="E46" s="348"/>
      <c r="F46" s="348"/>
      <c r="G46" s="348"/>
      <c r="H46" s="378"/>
      <c r="I46" s="393" t="str">
        <f t="shared" si="43"/>
        <v>○</v>
      </c>
      <c r="J46" s="381">
        <f>IF(Y42="","",Y42)</f>
        <v>1</v>
      </c>
      <c r="K46" s="382"/>
      <c r="L46" s="385" t="s">
        <v>62</v>
      </c>
      <c r="M46" s="381">
        <f>IF(V42="","",V42)</f>
        <v>0</v>
      </c>
      <c r="N46" s="378"/>
      <c r="O46" s="393" t="str">
        <f>IF(OR(P46="",S46=""),"",IF(P46&gt;S46,"○",IF(P46=S46,"△","●")))</f>
        <v>△</v>
      </c>
      <c r="P46" s="381">
        <f>IF(Y44="","",Y44)</f>
        <v>1</v>
      </c>
      <c r="Q46" s="382"/>
      <c r="R46" s="385" t="s">
        <v>62</v>
      </c>
      <c r="S46" s="381">
        <f>IF(V44="","",V44)</f>
        <v>1</v>
      </c>
      <c r="T46" s="378"/>
      <c r="U46" s="387"/>
      <c r="V46" s="388"/>
      <c r="W46" s="388"/>
      <c r="X46" s="388"/>
      <c r="Y46" s="388"/>
      <c r="Z46" s="389"/>
      <c r="AA46" s="393" t="str">
        <f t="shared" si="40"/>
        <v>○</v>
      </c>
      <c r="AB46" s="381">
        <f>$Q$14</f>
        <v>2</v>
      </c>
      <c r="AC46" s="382"/>
      <c r="AD46" s="385" t="s">
        <v>62</v>
      </c>
      <c r="AE46" s="381">
        <f>$V$14</f>
        <v>0</v>
      </c>
      <c r="AF46" s="378"/>
      <c r="AG46" s="377">
        <f t="shared" si="41"/>
        <v>7</v>
      </c>
      <c r="AH46" s="378"/>
      <c r="AI46" s="377">
        <f t="shared" ref="AI46" si="46">IF(AND($J46="",$P46="",$V46="",$AB46=""),"",SUM($J46,$P46,$V46,$AB46))</f>
        <v>4</v>
      </c>
      <c r="AJ46" s="378"/>
      <c r="AK46" s="377">
        <f t="shared" si="42"/>
        <v>1</v>
      </c>
      <c r="AL46" s="378"/>
      <c r="AM46" s="377">
        <f t="shared" ref="AM46" si="47">IF(OR(AI46="",AK46=""),"",AI46-AK46)</f>
        <v>3</v>
      </c>
      <c r="AN46" s="348"/>
      <c r="AO46" s="378"/>
      <c r="AP46" s="377">
        <v>1</v>
      </c>
      <c r="AQ46" s="378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</row>
    <row r="47" spans="2:68" s="111" customFormat="1" ht="11.25" customHeight="1" thickBot="1">
      <c r="B47" s="526"/>
      <c r="C47" s="751"/>
      <c r="D47" s="365"/>
      <c r="E47" s="365"/>
      <c r="F47" s="365"/>
      <c r="G47" s="365"/>
      <c r="H47" s="752"/>
      <c r="I47" s="394"/>
      <c r="J47" s="383"/>
      <c r="K47" s="384"/>
      <c r="L47" s="386"/>
      <c r="M47" s="383"/>
      <c r="N47" s="380"/>
      <c r="O47" s="394"/>
      <c r="P47" s="383"/>
      <c r="Q47" s="384"/>
      <c r="R47" s="386"/>
      <c r="S47" s="383"/>
      <c r="T47" s="380"/>
      <c r="U47" s="390"/>
      <c r="V47" s="391"/>
      <c r="W47" s="391"/>
      <c r="X47" s="391"/>
      <c r="Y47" s="391"/>
      <c r="Z47" s="392"/>
      <c r="AA47" s="394"/>
      <c r="AB47" s="383"/>
      <c r="AC47" s="384"/>
      <c r="AD47" s="386"/>
      <c r="AE47" s="383"/>
      <c r="AF47" s="380"/>
      <c r="AG47" s="379"/>
      <c r="AH47" s="380"/>
      <c r="AI47" s="379"/>
      <c r="AJ47" s="380"/>
      <c r="AK47" s="379"/>
      <c r="AL47" s="380"/>
      <c r="AM47" s="379"/>
      <c r="AN47" s="369"/>
      <c r="AO47" s="380"/>
      <c r="AP47" s="751"/>
      <c r="AQ47" s="75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</row>
    <row r="48" spans="2:68" s="111" customFormat="1" ht="11.25" customHeight="1">
      <c r="B48" s="746">
        <v>7</v>
      </c>
      <c r="C48" s="747" t="str">
        <f ca="1">AE7</f>
        <v>上河内ＪＳＣ</v>
      </c>
      <c r="D48" s="315"/>
      <c r="E48" s="315"/>
      <c r="F48" s="315"/>
      <c r="G48" s="315"/>
      <c r="H48" s="316"/>
      <c r="I48" s="749" t="str">
        <f t="shared" si="43"/>
        <v>△</v>
      </c>
      <c r="J48" s="381">
        <f>IF(AE42="","",AE42)</f>
        <v>1</v>
      </c>
      <c r="K48" s="382"/>
      <c r="L48" s="385" t="s">
        <v>62</v>
      </c>
      <c r="M48" s="381">
        <f>IF(AB42="","",AB42)</f>
        <v>1</v>
      </c>
      <c r="N48" s="378"/>
      <c r="O48" s="393" t="str">
        <f>IF(OR(P48="",S48=""),"",IF(P48&gt;S48,"○",IF(P48=S48,"△","●")))</f>
        <v>○</v>
      </c>
      <c r="P48" s="381">
        <f>IF(AE44="","",AE44)</f>
        <v>4</v>
      </c>
      <c r="Q48" s="382"/>
      <c r="R48" s="385" t="s">
        <v>62</v>
      </c>
      <c r="S48" s="381">
        <f>IF(AB44="","",AB44)</f>
        <v>0</v>
      </c>
      <c r="T48" s="378"/>
      <c r="U48" s="393" t="str">
        <f>IF(OR(V48="",Y48=""),"",IF(V48&gt;Y48,"○",IF(V48=Y48,"△","●")))</f>
        <v>●</v>
      </c>
      <c r="V48" s="381">
        <f>IF(AE46="","",AE46)</f>
        <v>0</v>
      </c>
      <c r="W48" s="382"/>
      <c r="X48" s="385" t="s">
        <v>62</v>
      </c>
      <c r="Y48" s="381">
        <f>IF(AB46="","",AB46)</f>
        <v>2</v>
      </c>
      <c r="Z48" s="378"/>
      <c r="AA48" s="387"/>
      <c r="AB48" s="388"/>
      <c r="AC48" s="388"/>
      <c r="AD48" s="388"/>
      <c r="AE48" s="388"/>
      <c r="AF48" s="389"/>
      <c r="AG48" s="377">
        <f>IF(AND($J48="",$P48="",$V48="",$AB48=""),"",COUNTIF($I48:$AF48,"○")*3+COUNTIF($I48:$AF48,"△")*1)</f>
        <v>4</v>
      </c>
      <c r="AH48" s="378"/>
      <c r="AI48" s="377">
        <f t="shared" ref="AI48" si="48">IF(AND($J48="",$P48="",$V48="",$AB48=""),"",SUM($J48,$P48,$V48,$AB48))</f>
        <v>5</v>
      </c>
      <c r="AJ48" s="378"/>
      <c r="AK48" s="377">
        <f>IF(AND($M48="",$S48="",$Y48="",$AE48),"",SUM($M48,$S48,$Y48,$AE48))</f>
        <v>3</v>
      </c>
      <c r="AL48" s="378"/>
      <c r="AM48" s="377">
        <f t="shared" ref="AM48" si="49">IF(OR(AI48="",AK48=""),"",AI48-AK48)</f>
        <v>2</v>
      </c>
      <c r="AN48" s="348"/>
      <c r="AO48" s="348"/>
      <c r="AP48" s="377">
        <v>2</v>
      </c>
      <c r="AQ48" s="378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</row>
    <row r="49" spans="2:68" s="111" customFormat="1" ht="11.25" customHeight="1" thickBot="1">
      <c r="B49" s="746"/>
      <c r="C49" s="748"/>
      <c r="D49" s="318"/>
      <c r="E49" s="318"/>
      <c r="F49" s="318"/>
      <c r="G49" s="318"/>
      <c r="H49" s="319"/>
      <c r="I49" s="750"/>
      <c r="J49" s="383"/>
      <c r="K49" s="384"/>
      <c r="L49" s="386"/>
      <c r="M49" s="383"/>
      <c r="N49" s="380"/>
      <c r="O49" s="394"/>
      <c r="P49" s="383"/>
      <c r="Q49" s="384"/>
      <c r="R49" s="386"/>
      <c r="S49" s="383"/>
      <c r="T49" s="380"/>
      <c r="U49" s="394"/>
      <c r="V49" s="383"/>
      <c r="W49" s="384"/>
      <c r="X49" s="386"/>
      <c r="Y49" s="383"/>
      <c r="Z49" s="380"/>
      <c r="AA49" s="390"/>
      <c r="AB49" s="391"/>
      <c r="AC49" s="391"/>
      <c r="AD49" s="391"/>
      <c r="AE49" s="391"/>
      <c r="AF49" s="392"/>
      <c r="AG49" s="379"/>
      <c r="AH49" s="380"/>
      <c r="AI49" s="379"/>
      <c r="AJ49" s="380"/>
      <c r="AK49" s="379"/>
      <c r="AL49" s="380"/>
      <c r="AM49" s="379"/>
      <c r="AN49" s="369"/>
      <c r="AO49" s="369"/>
      <c r="AP49" s="379"/>
      <c r="AQ49" s="380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</row>
    <row r="50" spans="2:68" ht="13.5"/>
    <row r="51" spans="2:68" ht="14.25">
      <c r="B51" s="83"/>
      <c r="C51" s="83"/>
      <c r="D51" s="374" t="s">
        <v>105</v>
      </c>
      <c r="E51" s="374"/>
      <c r="F51" s="374"/>
      <c r="G51" s="374"/>
      <c r="H51" s="374"/>
      <c r="I51" s="374"/>
      <c r="J51" s="374" t="s">
        <v>97</v>
      </c>
      <c r="K51" s="374"/>
      <c r="L51" s="374"/>
      <c r="M51" s="374"/>
      <c r="N51" s="374"/>
      <c r="O51" s="374"/>
      <c r="P51" s="374"/>
      <c r="Q51" s="374"/>
      <c r="R51" s="374" t="s">
        <v>106</v>
      </c>
      <c r="S51" s="374"/>
      <c r="T51" s="374"/>
      <c r="U51" s="374"/>
      <c r="V51" s="374"/>
      <c r="W51" s="374"/>
      <c r="X51" s="374"/>
      <c r="Y51" s="374"/>
      <c r="Z51" s="374"/>
      <c r="AA51" s="374" t="s">
        <v>107</v>
      </c>
      <c r="AB51" s="374"/>
      <c r="AC51" s="374"/>
      <c r="AD51" s="374" t="s">
        <v>108</v>
      </c>
      <c r="AE51" s="374"/>
      <c r="AF51" s="374"/>
      <c r="AG51" s="374"/>
      <c r="AH51" s="374"/>
      <c r="AI51" s="374"/>
      <c r="AJ51" s="374"/>
      <c r="AK51" s="374"/>
      <c r="AL51" s="374"/>
      <c r="AM51" s="374"/>
      <c r="AN51" s="83"/>
      <c r="AO51" s="83"/>
      <c r="AP51" s="83"/>
    </row>
    <row r="52" spans="2:68" ht="18" customHeight="1">
      <c r="B52" s="83"/>
      <c r="C52" s="83"/>
      <c r="D52" s="374" t="s">
        <v>109</v>
      </c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6"/>
      <c r="AB52" s="376"/>
      <c r="AC52" s="376"/>
      <c r="AD52" s="375"/>
      <c r="AE52" s="375"/>
      <c r="AF52" s="375"/>
      <c r="AG52" s="375"/>
      <c r="AH52" s="375"/>
      <c r="AI52" s="375"/>
      <c r="AJ52" s="375"/>
      <c r="AK52" s="375"/>
      <c r="AL52" s="375"/>
      <c r="AM52" s="375"/>
      <c r="AN52" s="83"/>
      <c r="AO52" s="83"/>
      <c r="AP52" s="83"/>
    </row>
    <row r="53" spans="2:68" ht="18" customHeight="1">
      <c r="B53" s="83"/>
      <c r="C53" s="83"/>
      <c r="D53" s="374" t="s">
        <v>109</v>
      </c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Z53" s="374"/>
      <c r="AA53" s="374"/>
      <c r="AB53" s="374"/>
      <c r="AC53" s="374"/>
      <c r="AD53" s="375"/>
      <c r="AE53" s="375"/>
      <c r="AF53" s="375"/>
      <c r="AG53" s="375"/>
      <c r="AH53" s="375"/>
      <c r="AI53" s="375"/>
      <c r="AJ53" s="375"/>
      <c r="AK53" s="375"/>
      <c r="AL53" s="375"/>
      <c r="AM53" s="375"/>
      <c r="AN53" s="83"/>
      <c r="AO53" s="83"/>
      <c r="AP53" s="83"/>
    </row>
    <row r="54" spans="2:68" ht="18" customHeight="1">
      <c r="B54" s="83"/>
      <c r="C54" s="83"/>
      <c r="D54" s="374" t="s">
        <v>109</v>
      </c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374"/>
      <c r="X54" s="374"/>
      <c r="Y54" s="374"/>
      <c r="Z54" s="374"/>
      <c r="AA54" s="374"/>
      <c r="AB54" s="374"/>
      <c r="AC54" s="374"/>
      <c r="AD54" s="375"/>
      <c r="AE54" s="375"/>
      <c r="AF54" s="375"/>
      <c r="AG54" s="375"/>
      <c r="AH54" s="375"/>
      <c r="AI54" s="375"/>
      <c r="AJ54" s="375"/>
      <c r="AK54" s="375"/>
      <c r="AL54" s="375"/>
      <c r="AM54" s="375"/>
      <c r="AN54" s="83"/>
      <c r="AO54" s="83"/>
      <c r="AP54" s="83"/>
    </row>
  </sheetData>
  <mergeCells count="300">
    <mergeCell ref="AP48:AQ49"/>
    <mergeCell ref="AD51:AM51"/>
    <mergeCell ref="AG48:AH49"/>
    <mergeCell ref="AI48:AJ49"/>
    <mergeCell ref="AG46:AH47"/>
    <mergeCell ref="AI46:AJ47"/>
    <mergeCell ref="AK46:AL47"/>
    <mergeCell ref="AD46:AD47"/>
    <mergeCell ref="AE46:AF47"/>
    <mergeCell ref="AM46:AO47"/>
    <mergeCell ref="AP46:AQ47"/>
    <mergeCell ref="B48:B49"/>
    <mergeCell ref="C48:H49"/>
    <mergeCell ref="D54:I54"/>
    <mergeCell ref="J54:Q54"/>
    <mergeCell ref="R54:Z54"/>
    <mergeCell ref="AA54:AC54"/>
    <mergeCell ref="AD54:AM54"/>
    <mergeCell ref="AD52:AM52"/>
    <mergeCell ref="D53:I53"/>
    <mergeCell ref="J53:Q53"/>
    <mergeCell ref="R53:Z53"/>
    <mergeCell ref="AA53:AC53"/>
    <mergeCell ref="AD53:AM53"/>
    <mergeCell ref="AK48:AL49"/>
    <mergeCell ref="AM48:AO49"/>
    <mergeCell ref="D52:I52"/>
    <mergeCell ref="J52:Q52"/>
    <mergeCell ref="R52:Z52"/>
    <mergeCell ref="AA52:AC52"/>
    <mergeCell ref="D51:I51"/>
    <mergeCell ref="J51:Q51"/>
    <mergeCell ref="R51:Z51"/>
    <mergeCell ref="AA51:AC51"/>
    <mergeCell ref="V48:W49"/>
    <mergeCell ref="X48:X49"/>
    <mergeCell ref="Y48:Z49"/>
    <mergeCell ref="AA48:AF49"/>
    <mergeCell ref="M48:N49"/>
    <mergeCell ref="O48:O49"/>
    <mergeCell ref="P48:Q49"/>
    <mergeCell ref="R48:R49"/>
    <mergeCell ref="S48:T49"/>
    <mergeCell ref="U48:U49"/>
    <mergeCell ref="I48:I49"/>
    <mergeCell ref="J48:K49"/>
    <mergeCell ref="L48:L49"/>
    <mergeCell ref="S46:T47"/>
    <mergeCell ref="U46:Z47"/>
    <mergeCell ref="AA46:AA47"/>
    <mergeCell ref="AB46:AC47"/>
    <mergeCell ref="AP44:AQ45"/>
    <mergeCell ref="B46:B47"/>
    <mergeCell ref="C46:H47"/>
    <mergeCell ref="I46:I47"/>
    <mergeCell ref="J46:K47"/>
    <mergeCell ref="L46:L47"/>
    <mergeCell ref="M46:N47"/>
    <mergeCell ref="O46:O47"/>
    <mergeCell ref="P46:Q47"/>
    <mergeCell ref="R46:R47"/>
    <mergeCell ref="AD44:AD45"/>
    <mergeCell ref="AE44:AF45"/>
    <mergeCell ref="AG44:AH45"/>
    <mergeCell ref="AI44:AJ45"/>
    <mergeCell ref="AK44:AL45"/>
    <mergeCell ref="AM44:AO45"/>
    <mergeCell ref="U44:U45"/>
    <mergeCell ref="X42:X43"/>
    <mergeCell ref="Y42:Z43"/>
    <mergeCell ref="AG40:AH41"/>
    <mergeCell ref="V44:W45"/>
    <mergeCell ref="X44:X45"/>
    <mergeCell ref="Y44:Z45"/>
    <mergeCell ref="AA44:AA45"/>
    <mergeCell ref="AB44:AC45"/>
    <mergeCell ref="B44:B45"/>
    <mergeCell ref="C44:H45"/>
    <mergeCell ref="I44:I45"/>
    <mergeCell ref="J44:K45"/>
    <mergeCell ref="L44:L45"/>
    <mergeCell ref="M44:N45"/>
    <mergeCell ref="O44:T45"/>
    <mergeCell ref="S42:T43"/>
    <mergeCell ref="U42:U43"/>
    <mergeCell ref="AM40:AO41"/>
    <mergeCell ref="AP40:AQ41"/>
    <mergeCell ref="B42:B43"/>
    <mergeCell ref="C42:H43"/>
    <mergeCell ref="I42:N43"/>
    <mergeCell ref="O42:O43"/>
    <mergeCell ref="P42:Q43"/>
    <mergeCell ref="AK42:AL43"/>
    <mergeCell ref="AM42:AO43"/>
    <mergeCell ref="AP42:AQ43"/>
    <mergeCell ref="AD42:AD43"/>
    <mergeCell ref="AE42:AF43"/>
    <mergeCell ref="AG42:AH43"/>
    <mergeCell ref="AI42:AJ43"/>
    <mergeCell ref="B40:B41"/>
    <mergeCell ref="C40:H41"/>
    <mergeCell ref="I40:N41"/>
    <mergeCell ref="O40:T41"/>
    <mergeCell ref="U40:Z41"/>
    <mergeCell ref="AA40:AF41"/>
    <mergeCell ref="AA42:AA43"/>
    <mergeCell ref="AB42:AC43"/>
    <mergeCell ref="R42:R43"/>
    <mergeCell ref="V42:W43"/>
    <mergeCell ref="AA37:AB38"/>
    <mergeCell ref="AC37:AD38"/>
    <mergeCell ref="AC35:AD36"/>
    <mergeCell ref="AE35:AF36"/>
    <mergeCell ref="AI40:AJ41"/>
    <mergeCell ref="AG35:AI36"/>
    <mergeCell ref="AJ35:AK36"/>
    <mergeCell ref="X35:X36"/>
    <mergeCell ref="Y35:Z36"/>
    <mergeCell ref="AA35:AB36"/>
    <mergeCell ref="AE37:AF38"/>
    <mergeCell ref="AG37:AI38"/>
    <mergeCell ref="AJ37:AK38"/>
    <mergeCell ref="AK40:AL41"/>
    <mergeCell ref="Y33:Z34"/>
    <mergeCell ref="AA33:AB34"/>
    <mergeCell ref="S33:T34"/>
    <mergeCell ref="U33:U34"/>
    <mergeCell ref="B37:B38"/>
    <mergeCell ref="C37:H38"/>
    <mergeCell ref="I37:I38"/>
    <mergeCell ref="J37:K38"/>
    <mergeCell ref="L37:L38"/>
    <mergeCell ref="M37:N38"/>
    <mergeCell ref="O35:T36"/>
    <mergeCell ref="U35:U36"/>
    <mergeCell ref="V35:W36"/>
    <mergeCell ref="B35:B36"/>
    <mergeCell ref="C35:H36"/>
    <mergeCell ref="I35:I36"/>
    <mergeCell ref="J35:K36"/>
    <mergeCell ref="L35:L36"/>
    <mergeCell ref="M35:N36"/>
    <mergeCell ref="O37:O38"/>
    <mergeCell ref="P37:Q38"/>
    <mergeCell ref="R37:R38"/>
    <mergeCell ref="S37:T38"/>
    <mergeCell ref="U37:Z38"/>
    <mergeCell ref="J28:K29"/>
    <mergeCell ref="L28:P29"/>
    <mergeCell ref="X28:AB29"/>
    <mergeCell ref="AC28:AD29"/>
    <mergeCell ref="AE31:AF32"/>
    <mergeCell ref="AG31:AI32"/>
    <mergeCell ref="AJ31:AK32"/>
    <mergeCell ref="B33:B34"/>
    <mergeCell ref="C33:H34"/>
    <mergeCell ref="I33:N34"/>
    <mergeCell ref="O33:O34"/>
    <mergeCell ref="P33:Q34"/>
    <mergeCell ref="R33:R34"/>
    <mergeCell ref="B31:B32"/>
    <mergeCell ref="C31:H32"/>
    <mergeCell ref="I31:N32"/>
    <mergeCell ref="O31:T32"/>
    <mergeCell ref="U31:Z32"/>
    <mergeCell ref="AA31:AB32"/>
    <mergeCell ref="AC33:AD34"/>
    <mergeCell ref="AE33:AF34"/>
    <mergeCell ref="AG33:AI34"/>
    <mergeCell ref="AJ33:AK34"/>
    <mergeCell ref="X33:X34"/>
    <mergeCell ref="V33:W34"/>
    <mergeCell ref="AC31:AD32"/>
    <mergeCell ref="B28:B29"/>
    <mergeCell ref="C28:E29"/>
    <mergeCell ref="F28:I29"/>
    <mergeCell ref="Q28:R29"/>
    <mergeCell ref="AE26:AH27"/>
    <mergeCell ref="AI26:AP27"/>
    <mergeCell ref="B24:B25"/>
    <mergeCell ref="C24:E25"/>
    <mergeCell ref="F24:I25"/>
    <mergeCell ref="J24:P25"/>
    <mergeCell ref="Q24:R25"/>
    <mergeCell ref="V24:W25"/>
    <mergeCell ref="X24:AD25"/>
    <mergeCell ref="AE24:AH25"/>
    <mergeCell ref="AI24:AP25"/>
    <mergeCell ref="B26:B27"/>
    <mergeCell ref="C26:E27"/>
    <mergeCell ref="F26:I27"/>
    <mergeCell ref="J26:P27"/>
    <mergeCell ref="Q26:R27"/>
    <mergeCell ref="V26:W27"/>
    <mergeCell ref="X26:AD27"/>
    <mergeCell ref="B22:B23"/>
    <mergeCell ref="C22:E23"/>
    <mergeCell ref="F22:I23"/>
    <mergeCell ref="J22:P23"/>
    <mergeCell ref="Q22:R23"/>
    <mergeCell ref="V22:W23"/>
    <mergeCell ref="X22:AD23"/>
    <mergeCell ref="B20:B21"/>
    <mergeCell ref="C20:E21"/>
    <mergeCell ref="F20:I21"/>
    <mergeCell ref="J20:P21"/>
    <mergeCell ref="Q20:R21"/>
    <mergeCell ref="V20:W21"/>
    <mergeCell ref="B18:B19"/>
    <mergeCell ref="C18:E19"/>
    <mergeCell ref="F18:I19"/>
    <mergeCell ref="J18:P19"/>
    <mergeCell ref="Q18:R19"/>
    <mergeCell ref="V18:W19"/>
    <mergeCell ref="X18:AD19"/>
    <mergeCell ref="AE18:AH19"/>
    <mergeCell ref="AI18:AP19"/>
    <mergeCell ref="B16:B17"/>
    <mergeCell ref="C16:E17"/>
    <mergeCell ref="F16:I17"/>
    <mergeCell ref="J16:P17"/>
    <mergeCell ref="Q16:R17"/>
    <mergeCell ref="V16:W17"/>
    <mergeCell ref="X16:AD17"/>
    <mergeCell ref="AE16:AH17"/>
    <mergeCell ref="AI16:AP17"/>
    <mergeCell ref="B14:B15"/>
    <mergeCell ref="C14:E15"/>
    <mergeCell ref="F14:I15"/>
    <mergeCell ref="J14:P15"/>
    <mergeCell ref="Q14:R15"/>
    <mergeCell ref="V14:W15"/>
    <mergeCell ref="X14:AD15"/>
    <mergeCell ref="B12:B13"/>
    <mergeCell ref="C12:E13"/>
    <mergeCell ref="F12:I13"/>
    <mergeCell ref="J12:P13"/>
    <mergeCell ref="Q12:R13"/>
    <mergeCell ref="V12:W13"/>
    <mergeCell ref="F6:G6"/>
    <mergeCell ref="D4:D6"/>
    <mergeCell ref="F4:G4"/>
    <mergeCell ref="F5:G5"/>
    <mergeCell ref="AI9:AP9"/>
    <mergeCell ref="B10:B11"/>
    <mergeCell ref="C10:E11"/>
    <mergeCell ref="F10:I11"/>
    <mergeCell ref="J10:P11"/>
    <mergeCell ref="Q10:R11"/>
    <mergeCell ref="V10:W11"/>
    <mergeCell ref="X10:AD11"/>
    <mergeCell ref="AE10:AH11"/>
    <mergeCell ref="AI10:AP11"/>
    <mergeCell ref="C9:E9"/>
    <mergeCell ref="F9:I9"/>
    <mergeCell ref="J9:P9"/>
    <mergeCell ref="Q9:W9"/>
    <mergeCell ref="X9:AD9"/>
    <mergeCell ref="AE9:AH9"/>
    <mergeCell ref="AL7:AN7"/>
    <mergeCell ref="AC2:AF2"/>
    <mergeCell ref="AG2:AL2"/>
    <mergeCell ref="AM2:AO2"/>
    <mergeCell ref="S4:Y4"/>
    <mergeCell ref="AA4:AA7"/>
    <mergeCell ref="AC4:AD4"/>
    <mergeCell ref="AE4:AK4"/>
    <mergeCell ref="AC5:AD5"/>
    <mergeCell ref="AE5:AK5"/>
    <mergeCell ref="AC6:AD6"/>
    <mergeCell ref="AE6:AK6"/>
    <mergeCell ref="AC7:AD7"/>
    <mergeCell ref="AE7:AK7"/>
    <mergeCell ref="AL4:AN4"/>
    <mergeCell ref="AL5:AN5"/>
    <mergeCell ref="AL6:AN6"/>
    <mergeCell ref="A1:AQ1"/>
    <mergeCell ref="AE14:AH15"/>
    <mergeCell ref="AI14:AP15"/>
    <mergeCell ref="X20:AD21"/>
    <mergeCell ref="AE20:AH21"/>
    <mergeCell ref="AI20:AP21"/>
    <mergeCell ref="AE22:AH23"/>
    <mergeCell ref="AI22:AP23"/>
    <mergeCell ref="V28:W29"/>
    <mergeCell ref="AE28:AH29"/>
    <mergeCell ref="AI28:AP29"/>
    <mergeCell ref="H4:N4"/>
    <mergeCell ref="H5:N5"/>
    <mergeCell ref="H6:N6"/>
    <mergeCell ref="O4:Q4"/>
    <mergeCell ref="O5:Q5"/>
    <mergeCell ref="O6:Q6"/>
    <mergeCell ref="X12:AD13"/>
    <mergeCell ref="AE12:AH13"/>
    <mergeCell ref="AI12:AP13"/>
    <mergeCell ref="C2:F2"/>
    <mergeCell ref="G2:O2"/>
    <mergeCell ref="P2:S2"/>
    <mergeCell ref="T2:AB2"/>
  </mergeCells>
  <phoneticPr fontId="29"/>
  <conditionalFormatting sqref="AM2:AO2">
    <cfRule type="expression" dxfId="71" priority="15">
      <formula>WEEKDAY(AM2)=7</formula>
    </cfRule>
    <cfRule type="expression" dxfId="70" priority="16">
      <formula>WEEKDAY(AM2)=1</formula>
    </cfRule>
  </conditionalFormatting>
  <conditionalFormatting sqref="AM2:AO2">
    <cfRule type="expression" dxfId="69" priority="13">
      <formula>WEEKDAY(AM2)=7</formula>
    </cfRule>
    <cfRule type="expression" dxfId="68" priority="14">
      <formula>WEEKDAY(AM2)=1</formula>
    </cfRule>
  </conditionalFormatting>
  <conditionalFormatting sqref="AM2:AO2">
    <cfRule type="expression" dxfId="67" priority="11">
      <formula>WEEKDAY(AM2)=7</formula>
    </cfRule>
    <cfRule type="expression" dxfId="66" priority="12">
      <formula>WEEKDAY(AM2)=1</formula>
    </cfRule>
  </conditionalFormatting>
  <conditionalFormatting sqref="AM2:AO2">
    <cfRule type="expression" dxfId="65" priority="9">
      <formula>WEEKDAY(AM2)=7</formula>
    </cfRule>
    <cfRule type="expression" dxfId="64" priority="10">
      <formula>WEEKDAY(AM2)=1</formula>
    </cfRule>
  </conditionalFormatting>
  <conditionalFormatting sqref="AM2:AO2">
    <cfRule type="expression" dxfId="63" priority="7">
      <formula>WEEKDAY(AM2)=7</formula>
    </cfRule>
    <cfRule type="expression" dxfId="62" priority="8">
      <formula>WEEKDAY(AM2)=1</formula>
    </cfRule>
  </conditionalFormatting>
  <conditionalFormatting sqref="AM2:AO2">
    <cfRule type="expression" dxfId="61" priority="5">
      <formula>WEEKDAY(AM2)=7</formula>
    </cfRule>
    <cfRule type="expression" dxfId="60" priority="6">
      <formula>WEEKDAY(AM2)=1</formula>
    </cfRule>
  </conditionalFormatting>
  <conditionalFormatting sqref="AM2:AO2">
    <cfRule type="expression" dxfId="59" priority="3">
      <formula>WEEKDAY(AM2)=7</formula>
    </cfRule>
    <cfRule type="expression" dxfId="58" priority="4">
      <formula>WEEKDAY(AM2)=1</formula>
    </cfRule>
  </conditionalFormatting>
  <conditionalFormatting sqref="AM2:AO2">
    <cfRule type="expression" dxfId="57" priority="1">
      <formula>WEEKDAY(AM2)=7</formula>
    </cfRule>
    <cfRule type="expression" dxfId="56" priority="2">
      <formula>WEEKDAY(AM2)=1</formula>
    </cfRule>
  </conditionalFormatting>
  <printOptions horizontalCentered="1" verticalCentered="1"/>
  <pageMargins left="0.196527777777778" right="0.196527777777778" top="0" bottom="0" header="0" footer="0"/>
  <pageSetup paperSize="9" scale="74" orientation="landscape" r:id="rId1"/>
  <headerFooter scaleWithDoc="0"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H54"/>
  <sheetViews>
    <sheetView view="pageBreakPreview" zoomScaleNormal="100" zoomScaleSheetLayoutView="100" workbookViewId="0">
      <selection sqref="A1:AP2"/>
    </sheetView>
  </sheetViews>
  <sheetFormatPr defaultColWidth="3.5" defaultRowHeight="18" customHeight="1"/>
  <cols>
    <col min="1" max="43" width="3.5" style="81"/>
    <col min="44" max="44" width="3.5" style="81" hidden="1" customWidth="1"/>
    <col min="45" max="46" width="3.5" style="83" hidden="1" customWidth="1"/>
    <col min="47" max="48" width="3.5" style="81" hidden="1" customWidth="1"/>
    <col min="49" max="51" width="3.5" style="81" customWidth="1"/>
    <col min="52" max="16384" width="3.5" style="81"/>
  </cols>
  <sheetData>
    <row r="1" spans="1:46" ht="41.25" customHeight="1">
      <c r="A1" s="486" t="s">
        <v>283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7"/>
      <c r="AH1" s="487"/>
      <c r="AI1" s="487"/>
      <c r="AJ1" s="487"/>
      <c r="AK1" s="487"/>
      <c r="AL1" s="487"/>
      <c r="AM1" s="487"/>
      <c r="AN1" s="487"/>
      <c r="AO1" s="487"/>
      <c r="AP1" s="487"/>
      <c r="AQ1" s="488"/>
      <c r="AS1" s="82">
        <v>2</v>
      </c>
    </row>
    <row r="2" spans="1:46" ht="18" customHeight="1">
      <c r="C2" s="489" t="s">
        <v>91</v>
      </c>
      <c r="D2" s="489"/>
      <c r="E2" s="489"/>
      <c r="F2" s="489"/>
      <c r="G2" s="490" t="str">
        <f ca="1">INDIRECT("４月２１日組合せ!d"&amp;2*ROW()+1+19*($AS$1-1))</f>
        <v>石井緑地Ｎｏ.３ 会場</v>
      </c>
      <c r="H2" s="490"/>
      <c r="I2" s="490"/>
      <c r="J2" s="490"/>
      <c r="K2" s="490"/>
      <c r="L2" s="490"/>
      <c r="M2" s="490"/>
      <c r="N2" s="490"/>
      <c r="O2" s="490"/>
      <c r="P2" s="489" t="s">
        <v>92</v>
      </c>
      <c r="Q2" s="489"/>
      <c r="R2" s="489"/>
      <c r="S2" s="489"/>
      <c r="T2" s="491" t="str">
        <f ca="1">H6</f>
        <v>富士見ＳＳＳ</v>
      </c>
      <c r="U2" s="492"/>
      <c r="V2" s="492"/>
      <c r="W2" s="492"/>
      <c r="X2" s="492"/>
      <c r="Y2" s="492"/>
      <c r="Z2" s="492"/>
      <c r="AA2" s="492"/>
      <c r="AB2" s="492"/>
      <c r="AC2" s="489" t="s">
        <v>93</v>
      </c>
      <c r="AD2" s="489"/>
      <c r="AE2" s="489"/>
      <c r="AF2" s="489"/>
      <c r="AG2" s="493">
        <v>43576</v>
      </c>
      <c r="AH2" s="494"/>
      <c r="AI2" s="494"/>
      <c r="AJ2" s="494"/>
      <c r="AK2" s="494"/>
      <c r="AL2" s="494"/>
      <c r="AM2" s="727" t="str">
        <f>"（"&amp;TEXT(AG2,"aaa")&amp;"）"</f>
        <v>（日）</v>
      </c>
      <c r="AN2" s="727"/>
      <c r="AO2" s="728"/>
      <c r="AP2" s="84"/>
    </row>
    <row r="3" spans="1:46" ht="18" customHeight="1" thickBot="1"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6"/>
      <c r="X3" s="86"/>
      <c r="Y3" s="86"/>
      <c r="Z3" s="86"/>
      <c r="AA3" s="86"/>
      <c r="AB3" s="86"/>
      <c r="AC3" s="86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</row>
    <row r="4" spans="1:46" ht="18" customHeight="1" thickBot="1">
      <c r="D4" s="502" t="s">
        <v>205</v>
      </c>
      <c r="E4" s="87">
        <v>1</v>
      </c>
      <c r="F4" s="505" t="str">
        <f ca="1">INDIRECT("４月２１日組合せ!h"&amp;2*ROW()+19*($AS$1-1))</f>
        <v>ｆ１位</v>
      </c>
      <c r="G4" s="505"/>
      <c r="H4" s="293" t="str">
        <f ca="1">INDIRECT("４月２１日組合せ!j"&amp;2*ROW()+19*($AS$1-1))</f>
        <v>ブラッドレスＳＳ</v>
      </c>
      <c r="I4" s="294"/>
      <c r="J4" s="294"/>
      <c r="K4" s="294"/>
      <c r="L4" s="294"/>
      <c r="M4" s="294"/>
      <c r="N4" s="294"/>
      <c r="O4" s="299"/>
      <c r="P4" s="720"/>
      <c r="Q4" s="721"/>
      <c r="R4" s="88"/>
      <c r="S4" s="729" t="s">
        <v>274</v>
      </c>
      <c r="T4" s="730"/>
      <c r="U4" s="730"/>
      <c r="V4" s="730"/>
      <c r="W4" s="730"/>
      <c r="X4" s="730"/>
      <c r="Y4" s="731"/>
      <c r="AA4" s="506" t="s">
        <v>206</v>
      </c>
      <c r="AB4" s="87">
        <v>4</v>
      </c>
      <c r="AC4" s="505" t="str">
        <f ca="1">INDIRECT("４月２１日組合せ!h"&amp;2*ROW()+19*($AS$1-1)+6)</f>
        <v>ｅ１位</v>
      </c>
      <c r="AD4" s="505"/>
      <c r="AE4" s="293" t="str">
        <f ca="1">INDIRECT("４月２１日組合せ!j"&amp;2*ROW()+19*($AS$1-1)+6)</f>
        <v>チェルビアット</v>
      </c>
      <c r="AF4" s="294"/>
      <c r="AG4" s="294"/>
      <c r="AH4" s="294"/>
      <c r="AI4" s="294"/>
      <c r="AJ4" s="294"/>
      <c r="AK4" s="294"/>
      <c r="AL4" s="736"/>
      <c r="AM4" s="737"/>
      <c r="AN4" s="738"/>
    </row>
    <row r="5" spans="1:46" ht="18" customHeight="1">
      <c r="D5" s="503"/>
      <c r="E5" s="89">
        <v>2</v>
      </c>
      <c r="F5" s="519" t="str">
        <f t="shared" ref="F5:F6" ca="1" si="0">INDIRECT("４月２１日組合せ!h"&amp;2*ROW()+19*($AS$1-1))</f>
        <v>ｄ３位</v>
      </c>
      <c r="G5" s="519"/>
      <c r="H5" s="500" t="str">
        <f t="shared" ref="H5" ca="1" si="1">INDIRECT("４月２１日組合せ!j"&amp;2*ROW()+19*($AS$1-1))</f>
        <v>上三川ＳＣ</v>
      </c>
      <c r="I5" s="501"/>
      <c r="J5" s="501"/>
      <c r="K5" s="501"/>
      <c r="L5" s="501"/>
      <c r="M5" s="501"/>
      <c r="N5" s="717"/>
      <c r="O5" s="514"/>
      <c r="P5" s="516"/>
      <c r="Q5" s="517"/>
      <c r="R5" s="88"/>
      <c r="S5" s="90"/>
      <c r="T5" s="90"/>
      <c r="V5" s="153"/>
      <c r="AA5" s="507"/>
      <c r="AB5" s="89">
        <v>5</v>
      </c>
      <c r="AC5" s="732" t="str">
        <f t="shared" ref="AC5:AC7" ca="1" si="2">INDIRECT("４月２１日組合せ!h"&amp;2*ROW()+19*($AS$1-1)+6)</f>
        <v>ｉ３位</v>
      </c>
      <c r="AD5" s="519"/>
      <c r="AE5" s="500" t="str">
        <f t="shared" ref="AE5:AE7" ca="1" si="3">INDIRECT("４月２１日組合せ!j"&amp;2*ROW()+19*($AS$1-1)+6)</f>
        <v>国本ＪＳＣ</v>
      </c>
      <c r="AF5" s="501"/>
      <c r="AG5" s="501"/>
      <c r="AH5" s="501"/>
      <c r="AI5" s="501"/>
      <c r="AJ5" s="501"/>
      <c r="AK5" s="501"/>
      <c r="AL5" s="739"/>
      <c r="AM5" s="740"/>
      <c r="AN5" s="741"/>
    </row>
    <row r="6" spans="1:46" ht="18" customHeight="1">
      <c r="D6" s="504"/>
      <c r="E6" s="117">
        <v>3</v>
      </c>
      <c r="F6" s="520" t="str">
        <f t="shared" ca="1" si="0"/>
        <v>ｈ２位</v>
      </c>
      <c r="G6" s="520"/>
      <c r="H6" s="718" t="str">
        <f ca="1">INDIRECT("４月２１日組合せ!j"&amp;2*ROW()+19*($AS$1-1))</f>
        <v>富士見ＳＳＳ</v>
      </c>
      <c r="I6" s="719"/>
      <c r="J6" s="719"/>
      <c r="K6" s="719"/>
      <c r="L6" s="719"/>
      <c r="M6" s="719"/>
      <c r="N6" s="719"/>
      <c r="O6" s="523" t="s">
        <v>190</v>
      </c>
      <c r="P6" s="722"/>
      <c r="Q6" s="723"/>
      <c r="R6" s="93"/>
      <c r="S6" s="94"/>
      <c r="T6" s="94"/>
      <c r="U6" s="95"/>
      <c r="V6" s="95"/>
      <c r="W6" s="95"/>
      <c r="X6" s="95"/>
      <c r="Y6" s="95"/>
      <c r="Z6" s="96"/>
      <c r="AA6" s="507"/>
      <c r="AB6" s="89">
        <v>6</v>
      </c>
      <c r="AC6" s="733" t="str">
        <f t="shared" ca="1" si="2"/>
        <v>ｇ２位</v>
      </c>
      <c r="AD6" s="734"/>
      <c r="AE6" s="500" t="str">
        <f ca="1">INDIRECT("４月２１日組合せ!j"&amp;2*ROW()+19*($AS$1-1)+6)</f>
        <v>ＦＣアネーロ</v>
      </c>
      <c r="AF6" s="501"/>
      <c r="AG6" s="501"/>
      <c r="AH6" s="501"/>
      <c r="AI6" s="501"/>
      <c r="AJ6" s="501"/>
      <c r="AK6" s="501"/>
      <c r="AL6" s="739"/>
      <c r="AM6" s="740"/>
      <c r="AN6" s="741"/>
    </row>
    <row r="7" spans="1:46" ht="18" customHeight="1">
      <c r="C7" s="97"/>
      <c r="D7" s="85"/>
      <c r="E7" s="85"/>
      <c r="F7" s="85"/>
      <c r="G7" s="85"/>
      <c r="H7" s="85"/>
      <c r="I7" s="98"/>
      <c r="J7" s="98"/>
      <c r="K7" s="98"/>
      <c r="L7" s="98"/>
      <c r="M7" s="98"/>
      <c r="N7" s="98"/>
      <c r="O7" s="98"/>
      <c r="AA7" s="508"/>
      <c r="AB7" s="92">
        <v>7</v>
      </c>
      <c r="AC7" s="735" t="str">
        <f t="shared" ca="1" si="2"/>
        <v>ｆ４位</v>
      </c>
      <c r="AD7" s="735"/>
      <c r="AE7" s="297" t="str">
        <f t="shared" ca="1" si="3"/>
        <v>ウエストフットコム</v>
      </c>
      <c r="AF7" s="298"/>
      <c r="AG7" s="298"/>
      <c r="AH7" s="298"/>
      <c r="AI7" s="298"/>
      <c r="AJ7" s="298"/>
      <c r="AK7" s="298"/>
      <c r="AL7" s="743"/>
      <c r="AM7" s="744"/>
      <c r="AN7" s="745"/>
    </row>
    <row r="8" spans="1:46" ht="18" customHeight="1" thickBot="1">
      <c r="B8" s="83" t="s">
        <v>192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</row>
    <row r="9" spans="1:46" ht="15" thickBot="1">
      <c r="B9" s="100"/>
      <c r="C9" s="477" t="s">
        <v>95</v>
      </c>
      <c r="D9" s="478"/>
      <c r="E9" s="479"/>
      <c r="F9" s="480" t="s">
        <v>96</v>
      </c>
      <c r="G9" s="481"/>
      <c r="H9" s="481"/>
      <c r="I9" s="482"/>
      <c r="J9" s="478" t="s">
        <v>97</v>
      </c>
      <c r="K9" s="481"/>
      <c r="L9" s="481"/>
      <c r="M9" s="481"/>
      <c r="N9" s="481"/>
      <c r="O9" s="481"/>
      <c r="P9" s="483"/>
      <c r="Q9" s="484" t="s">
        <v>98</v>
      </c>
      <c r="R9" s="484"/>
      <c r="S9" s="484"/>
      <c r="T9" s="484"/>
      <c r="U9" s="484"/>
      <c r="V9" s="484"/>
      <c r="W9" s="484"/>
      <c r="X9" s="485" t="s">
        <v>97</v>
      </c>
      <c r="Y9" s="481"/>
      <c r="Z9" s="481"/>
      <c r="AA9" s="481"/>
      <c r="AB9" s="481"/>
      <c r="AC9" s="481"/>
      <c r="AD9" s="482"/>
      <c r="AE9" s="480" t="s">
        <v>96</v>
      </c>
      <c r="AF9" s="481"/>
      <c r="AG9" s="481"/>
      <c r="AH9" s="482"/>
      <c r="AI9" s="460" t="s">
        <v>99</v>
      </c>
      <c r="AJ9" s="461"/>
      <c r="AK9" s="461"/>
      <c r="AL9" s="461"/>
      <c r="AM9" s="461"/>
      <c r="AN9" s="461"/>
      <c r="AO9" s="462"/>
      <c r="AP9" s="463"/>
    </row>
    <row r="10" spans="1:46" ht="14.25" customHeight="1">
      <c r="B10" s="411">
        <v>1</v>
      </c>
      <c r="C10" s="413">
        <v>0.375</v>
      </c>
      <c r="D10" s="414"/>
      <c r="E10" s="415"/>
      <c r="F10" s="464"/>
      <c r="G10" s="465"/>
      <c r="H10" s="465"/>
      <c r="I10" s="466"/>
      <c r="J10" s="742" t="str">
        <f ca="1">IFERROR(VLOOKUP(AS10,$E$4:$Q$6,4,0),"")&amp;IFERROR(VLOOKUP(AS10,$AB$4:$AN$7,4,0),"")</f>
        <v>ブラッドレスＳＳ</v>
      </c>
      <c r="K10" s="468"/>
      <c r="L10" s="468"/>
      <c r="M10" s="468"/>
      <c r="N10" s="468"/>
      <c r="O10" s="468"/>
      <c r="P10" s="469"/>
      <c r="Q10" s="470">
        <f>IF(OR(S10="",S11=""),"",S10+S11)</f>
        <v>2</v>
      </c>
      <c r="R10" s="471"/>
      <c r="S10" s="67">
        <v>1</v>
      </c>
      <c r="T10" s="68" t="s">
        <v>100</v>
      </c>
      <c r="U10" s="67">
        <v>0</v>
      </c>
      <c r="V10" s="424">
        <f>IF(OR(U10="",U11=""),"",U10+U11)</f>
        <v>0</v>
      </c>
      <c r="W10" s="425"/>
      <c r="X10" s="334" t="str">
        <f ca="1">IFERROR(VLOOKUP(AT10,$E$4:$Q$6,4,0),"")&amp;IFERROR(VLOOKUP(AT10,$AB$4:$AN$7,4,0),"")</f>
        <v>上三川ＳＣ</v>
      </c>
      <c r="Y10" s="474"/>
      <c r="Z10" s="474"/>
      <c r="AA10" s="474"/>
      <c r="AB10" s="474"/>
      <c r="AC10" s="474"/>
      <c r="AD10" s="475"/>
      <c r="AE10" s="464"/>
      <c r="AF10" s="465"/>
      <c r="AG10" s="465"/>
      <c r="AH10" s="466"/>
      <c r="AI10" s="476" t="str">
        <f>'４月２１日組合せ'!K65</f>
        <v>３／４／５／３</v>
      </c>
      <c r="AJ10" s="314"/>
      <c r="AK10" s="314"/>
      <c r="AL10" s="314"/>
      <c r="AM10" s="314"/>
      <c r="AN10" s="314"/>
      <c r="AO10" s="315"/>
      <c r="AP10" s="316"/>
      <c r="AS10" s="83">
        <v>1</v>
      </c>
      <c r="AT10" s="83">
        <v>2</v>
      </c>
    </row>
    <row r="11" spans="1:46" ht="14.25" customHeight="1">
      <c r="B11" s="441"/>
      <c r="C11" s="442"/>
      <c r="D11" s="443"/>
      <c r="E11" s="444"/>
      <c r="F11" s="357"/>
      <c r="G11" s="358"/>
      <c r="H11" s="358"/>
      <c r="I11" s="359"/>
      <c r="J11" s="459"/>
      <c r="K11" s="448"/>
      <c r="L11" s="448"/>
      <c r="M11" s="448"/>
      <c r="N11" s="448"/>
      <c r="O11" s="448"/>
      <c r="P11" s="449"/>
      <c r="Q11" s="472"/>
      <c r="R11" s="473"/>
      <c r="S11" s="69">
        <v>1</v>
      </c>
      <c r="T11" s="70" t="s">
        <v>100</v>
      </c>
      <c r="U11" s="69">
        <v>0</v>
      </c>
      <c r="V11" s="452"/>
      <c r="W11" s="453"/>
      <c r="X11" s="371"/>
      <c r="Y11" s="372"/>
      <c r="Z11" s="372"/>
      <c r="AA11" s="372"/>
      <c r="AB11" s="372"/>
      <c r="AC11" s="372"/>
      <c r="AD11" s="373"/>
      <c r="AE11" s="357"/>
      <c r="AF11" s="358"/>
      <c r="AG11" s="358"/>
      <c r="AH11" s="359"/>
      <c r="AI11" s="367"/>
      <c r="AJ11" s="368"/>
      <c r="AK11" s="368"/>
      <c r="AL11" s="368"/>
      <c r="AM11" s="368"/>
      <c r="AN11" s="368"/>
      <c r="AO11" s="369"/>
      <c r="AP11" s="370"/>
    </row>
    <row r="12" spans="1:46" ht="14.25" customHeight="1">
      <c r="B12" s="441">
        <v>2</v>
      </c>
      <c r="C12" s="442">
        <v>0.40277777777777801</v>
      </c>
      <c r="D12" s="443">
        <v>0.4375</v>
      </c>
      <c r="E12" s="444"/>
      <c r="F12" s="357"/>
      <c r="G12" s="358"/>
      <c r="H12" s="358"/>
      <c r="I12" s="359"/>
      <c r="J12" s="458" t="str">
        <f t="shared" ref="J12" ca="1" si="4">IFERROR(VLOOKUP(AS12,$E$4:$Q$6,4,0),"")&amp;IFERROR(VLOOKUP(AS12,$AB$4:$AN$7,4,0),"")</f>
        <v>チェルビアット</v>
      </c>
      <c r="K12" s="446"/>
      <c r="L12" s="446"/>
      <c r="M12" s="446"/>
      <c r="N12" s="446"/>
      <c r="O12" s="446"/>
      <c r="P12" s="447"/>
      <c r="Q12" s="450">
        <f>IF(OR(S12="",S13=""),"",S12+S13)</f>
        <v>5</v>
      </c>
      <c r="R12" s="451"/>
      <c r="S12" s="67">
        <v>5</v>
      </c>
      <c r="T12" s="68" t="s">
        <v>100</v>
      </c>
      <c r="U12" s="67">
        <v>0</v>
      </c>
      <c r="V12" s="450">
        <f t="shared" ref="V12" si="5">IF(OR(U12="",U13=""),"",U12+U13)</f>
        <v>0</v>
      </c>
      <c r="W12" s="451"/>
      <c r="X12" s="351" t="str">
        <f t="shared" ref="X12" ca="1" si="6">IFERROR(VLOOKUP(AT12,$E$4:$Q$6,4,0),"")&amp;IFERROR(VLOOKUP(AT12,$AB$4:$AN$7,4,0),"")</f>
        <v>国本ＪＳＣ</v>
      </c>
      <c r="Y12" s="352"/>
      <c r="Z12" s="352"/>
      <c r="AA12" s="352"/>
      <c r="AB12" s="352"/>
      <c r="AC12" s="352"/>
      <c r="AD12" s="353"/>
      <c r="AE12" s="357"/>
      <c r="AF12" s="358"/>
      <c r="AG12" s="358"/>
      <c r="AH12" s="359"/>
      <c r="AI12" s="346" t="str">
        <f>'４月２１日組合せ'!K66</f>
        <v>６／７／１／６</v>
      </c>
      <c r="AJ12" s="347"/>
      <c r="AK12" s="347"/>
      <c r="AL12" s="347"/>
      <c r="AM12" s="347"/>
      <c r="AN12" s="347"/>
      <c r="AO12" s="348"/>
      <c r="AP12" s="349"/>
      <c r="AS12" s="83">
        <v>4</v>
      </c>
      <c r="AT12" s="83">
        <v>5</v>
      </c>
    </row>
    <row r="13" spans="1:46" ht="14.25" customHeight="1">
      <c r="B13" s="441"/>
      <c r="C13" s="442"/>
      <c r="D13" s="443"/>
      <c r="E13" s="444"/>
      <c r="F13" s="357"/>
      <c r="G13" s="358"/>
      <c r="H13" s="358"/>
      <c r="I13" s="359"/>
      <c r="J13" s="459"/>
      <c r="K13" s="448"/>
      <c r="L13" s="448"/>
      <c r="M13" s="448"/>
      <c r="N13" s="448"/>
      <c r="O13" s="448"/>
      <c r="P13" s="449"/>
      <c r="Q13" s="452"/>
      <c r="R13" s="453"/>
      <c r="S13" s="69">
        <v>0</v>
      </c>
      <c r="T13" s="70" t="s">
        <v>100</v>
      </c>
      <c r="U13" s="69">
        <v>0</v>
      </c>
      <c r="V13" s="452"/>
      <c r="W13" s="453"/>
      <c r="X13" s="371"/>
      <c r="Y13" s="372"/>
      <c r="Z13" s="372"/>
      <c r="AA13" s="372"/>
      <c r="AB13" s="372"/>
      <c r="AC13" s="372"/>
      <c r="AD13" s="373"/>
      <c r="AE13" s="357"/>
      <c r="AF13" s="358"/>
      <c r="AG13" s="358"/>
      <c r="AH13" s="359"/>
      <c r="AI13" s="367"/>
      <c r="AJ13" s="368"/>
      <c r="AK13" s="368"/>
      <c r="AL13" s="368"/>
      <c r="AM13" s="368"/>
      <c r="AN13" s="368"/>
      <c r="AO13" s="369"/>
      <c r="AP13" s="370"/>
    </row>
    <row r="14" spans="1:46" ht="14.25" customHeight="1">
      <c r="B14" s="441">
        <v>3</v>
      </c>
      <c r="C14" s="442">
        <v>0.43055555555555602</v>
      </c>
      <c r="D14" s="443"/>
      <c r="E14" s="444"/>
      <c r="F14" s="357"/>
      <c r="G14" s="358"/>
      <c r="H14" s="358"/>
      <c r="I14" s="359"/>
      <c r="J14" s="445" t="str">
        <f t="shared" ref="J14" ca="1" si="7">IFERROR(VLOOKUP(AS14,$E$4:$Q$6,4,0),"")&amp;IFERROR(VLOOKUP(AS14,$AB$4:$AN$7,4,0),"")</f>
        <v>ＦＣアネーロ</v>
      </c>
      <c r="K14" s="446"/>
      <c r="L14" s="446"/>
      <c r="M14" s="446"/>
      <c r="N14" s="446"/>
      <c r="O14" s="446"/>
      <c r="P14" s="447"/>
      <c r="Q14" s="450">
        <f t="shared" ref="Q14" si="8">IF(OR(S14="",S15=""),"",S14+S15)</f>
        <v>3</v>
      </c>
      <c r="R14" s="451"/>
      <c r="S14" s="67">
        <v>2</v>
      </c>
      <c r="T14" s="68" t="s">
        <v>100</v>
      </c>
      <c r="U14" s="67">
        <v>0</v>
      </c>
      <c r="V14" s="450">
        <f t="shared" ref="V14" si="9">IF(OR(U14="",U15=""),"",U14+U15)</f>
        <v>0</v>
      </c>
      <c r="W14" s="451"/>
      <c r="X14" s="351" t="str">
        <f t="shared" ref="X14" ca="1" si="10">IFERROR(VLOOKUP(AT14,$E$4:$Q$6,4,0),"")&amp;IFERROR(VLOOKUP(AT14,$AB$4:$AN$7,4,0),"")</f>
        <v>ウエストフットコム</v>
      </c>
      <c r="Y14" s="352"/>
      <c r="Z14" s="352"/>
      <c r="AA14" s="352"/>
      <c r="AB14" s="352"/>
      <c r="AC14" s="352"/>
      <c r="AD14" s="353"/>
      <c r="AE14" s="357"/>
      <c r="AF14" s="358"/>
      <c r="AG14" s="358"/>
      <c r="AH14" s="359"/>
      <c r="AI14" s="346" t="str">
        <f>'４月２１日組合せ'!K67</f>
        <v>２／３／４／２</v>
      </c>
      <c r="AJ14" s="347"/>
      <c r="AK14" s="347"/>
      <c r="AL14" s="347"/>
      <c r="AM14" s="347"/>
      <c r="AN14" s="347"/>
      <c r="AO14" s="348"/>
      <c r="AP14" s="349"/>
      <c r="AS14" s="83">
        <v>6</v>
      </c>
      <c r="AT14" s="83">
        <v>7</v>
      </c>
    </row>
    <row r="15" spans="1:46" ht="14.25" customHeight="1">
      <c r="B15" s="441"/>
      <c r="C15" s="442"/>
      <c r="D15" s="443"/>
      <c r="E15" s="444"/>
      <c r="F15" s="357"/>
      <c r="G15" s="358"/>
      <c r="H15" s="358"/>
      <c r="I15" s="359"/>
      <c r="J15" s="448"/>
      <c r="K15" s="448"/>
      <c r="L15" s="448"/>
      <c r="M15" s="448"/>
      <c r="N15" s="448"/>
      <c r="O15" s="448"/>
      <c r="P15" s="449"/>
      <c r="Q15" s="452"/>
      <c r="R15" s="453"/>
      <c r="S15" s="69">
        <v>1</v>
      </c>
      <c r="T15" s="70" t="s">
        <v>100</v>
      </c>
      <c r="U15" s="69">
        <v>0</v>
      </c>
      <c r="V15" s="452"/>
      <c r="W15" s="453"/>
      <c r="X15" s="371"/>
      <c r="Y15" s="372"/>
      <c r="Z15" s="372"/>
      <c r="AA15" s="372"/>
      <c r="AB15" s="372"/>
      <c r="AC15" s="372"/>
      <c r="AD15" s="373"/>
      <c r="AE15" s="357"/>
      <c r="AF15" s="358"/>
      <c r="AG15" s="358"/>
      <c r="AH15" s="359"/>
      <c r="AI15" s="367"/>
      <c r="AJ15" s="368"/>
      <c r="AK15" s="368"/>
      <c r="AL15" s="368"/>
      <c r="AM15" s="368"/>
      <c r="AN15" s="368"/>
      <c r="AO15" s="369"/>
      <c r="AP15" s="370"/>
    </row>
    <row r="16" spans="1:46" ht="14.25" customHeight="1">
      <c r="B16" s="441">
        <v>4</v>
      </c>
      <c r="C16" s="442">
        <v>0.45833333333333298</v>
      </c>
      <c r="D16" s="443">
        <v>0.4375</v>
      </c>
      <c r="E16" s="444"/>
      <c r="F16" s="357"/>
      <c r="G16" s="358"/>
      <c r="H16" s="358"/>
      <c r="I16" s="359"/>
      <c r="J16" s="445" t="str">
        <f t="shared" ref="J16" ca="1" si="11">IFERROR(VLOOKUP(AS16,$E$4:$Q$6,4,0),"")&amp;IFERROR(VLOOKUP(AS16,$AB$4:$AN$7,4,0),"")</f>
        <v>上三川ＳＣ</v>
      </c>
      <c r="K16" s="446"/>
      <c r="L16" s="446"/>
      <c r="M16" s="446"/>
      <c r="N16" s="446"/>
      <c r="O16" s="446"/>
      <c r="P16" s="447"/>
      <c r="Q16" s="450">
        <f t="shared" ref="Q16" si="12">IF(OR(S16="",S17=""),"",S16+S17)</f>
        <v>0</v>
      </c>
      <c r="R16" s="451"/>
      <c r="S16" s="67">
        <v>0</v>
      </c>
      <c r="T16" s="68" t="s">
        <v>100</v>
      </c>
      <c r="U16" s="67">
        <v>1</v>
      </c>
      <c r="V16" s="450">
        <f t="shared" ref="V16" si="13">IF(OR(U16="",U17=""),"",U16+U17)</f>
        <v>4</v>
      </c>
      <c r="W16" s="451"/>
      <c r="X16" s="351" t="str">
        <f t="shared" ref="X16" ca="1" si="14">IFERROR(VLOOKUP(AT16,$E$4:$Q$6,4,0),"")&amp;IFERROR(VLOOKUP(AT16,$AB$4:$AN$7,4,0),"")</f>
        <v>富士見ＳＳＳ</v>
      </c>
      <c r="Y16" s="352"/>
      <c r="Z16" s="352"/>
      <c r="AA16" s="352"/>
      <c r="AB16" s="352"/>
      <c r="AC16" s="352"/>
      <c r="AD16" s="353"/>
      <c r="AE16" s="357"/>
      <c r="AF16" s="358"/>
      <c r="AG16" s="358"/>
      <c r="AH16" s="359"/>
      <c r="AI16" s="346" t="str">
        <f>'４月２１日組合せ'!K68</f>
        <v>１／６／７／１</v>
      </c>
      <c r="AJ16" s="347"/>
      <c r="AK16" s="347"/>
      <c r="AL16" s="347"/>
      <c r="AM16" s="347"/>
      <c r="AN16" s="347"/>
      <c r="AO16" s="348"/>
      <c r="AP16" s="349"/>
      <c r="AS16" s="83">
        <v>2</v>
      </c>
      <c r="AT16" s="83">
        <v>3</v>
      </c>
    </row>
    <row r="17" spans="1:60" ht="14.25" customHeight="1">
      <c r="B17" s="441"/>
      <c r="C17" s="442"/>
      <c r="D17" s="443"/>
      <c r="E17" s="444"/>
      <c r="F17" s="357"/>
      <c r="G17" s="358"/>
      <c r="H17" s="358"/>
      <c r="I17" s="359"/>
      <c r="J17" s="448"/>
      <c r="K17" s="448"/>
      <c r="L17" s="448"/>
      <c r="M17" s="448"/>
      <c r="N17" s="448"/>
      <c r="O17" s="448"/>
      <c r="P17" s="449"/>
      <c r="Q17" s="452"/>
      <c r="R17" s="453"/>
      <c r="S17" s="69">
        <v>0</v>
      </c>
      <c r="T17" s="70" t="s">
        <v>100</v>
      </c>
      <c r="U17" s="69">
        <v>3</v>
      </c>
      <c r="V17" s="452"/>
      <c r="W17" s="453"/>
      <c r="X17" s="371"/>
      <c r="Y17" s="372"/>
      <c r="Z17" s="372"/>
      <c r="AA17" s="372"/>
      <c r="AB17" s="372"/>
      <c r="AC17" s="372"/>
      <c r="AD17" s="373"/>
      <c r="AE17" s="357"/>
      <c r="AF17" s="358"/>
      <c r="AG17" s="358"/>
      <c r="AH17" s="359"/>
      <c r="AI17" s="367"/>
      <c r="AJ17" s="368"/>
      <c r="AK17" s="368"/>
      <c r="AL17" s="368"/>
      <c r="AM17" s="368"/>
      <c r="AN17" s="368"/>
      <c r="AO17" s="369"/>
      <c r="AP17" s="370"/>
    </row>
    <row r="18" spans="1:60" ht="14.25" customHeight="1">
      <c r="B18" s="441">
        <v>5</v>
      </c>
      <c r="C18" s="442">
        <v>0.48611111111111099</v>
      </c>
      <c r="D18" s="443"/>
      <c r="E18" s="444"/>
      <c r="F18" s="357"/>
      <c r="G18" s="358"/>
      <c r="H18" s="358"/>
      <c r="I18" s="359"/>
      <c r="J18" s="445" t="str">
        <f t="shared" ref="J18" ca="1" si="15">IFERROR(VLOOKUP(AS18,$E$4:$Q$6,4,0),"")&amp;IFERROR(VLOOKUP(AS18,$AB$4:$AN$7,4,0),"")</f>
        <v>チェルビアット</v>
      </c>
      <c r="K18" s="446"/>
      <c r="L18" s="446"/>
      <c r="M18" s="446"/>
      <c r="N18" s="446"/>
      <c r="O18" s="446"/>
      <c r="P18" s="447"/>
      <c r="Q18" s="450">
        <f t="shared" ref="Q18" si="16">IF(OR(S18="",S19=""),"",S18+S19)</f>
        <v>1</v>
      </c>
      <c r="R18" s="451"/>
      <c r="S18" s="67">
        <v>1</v>
      </c>
      <c r="T18" s="68" t="s">
        <v>100</v>
      </c>
      <c r="U18" s="67">
        <v>0</v>
      </c>
      <c r="V18" s="450">
        <f t="shared" ref="V18" si="17">IF(OR(U18="",U19=""),"",U18+U19)</f>
        <v>1</v>
      </c>
      <c r="W18" s="451"/>
      <c r="X18" s="351" t="str">
        <f t="shared" ref="X18" ca="1" si="18">IFERROR(VLOOKUP(AT18,$E$4:$Q$6,4,0),"")&amp;IFERROR(VLOOKUP(AT18,$AB$4:$AN$7,4,0),"")</f>
        <v>ＦＣアネーロ</v>
      </c>
      <c r="Y18" s="352"/>
      <c r="Z18" s="352"/>
      <c r="AA18" s="352"/>
      <c r="AB18" s="352"/>
      <c r="AC18" s="352"/>
      <c r="AD18" s="353"/>
      <c r="AE18" s="357"/>
      <c r="AF18" s="358"/>
      <c r="AG18" s="358"/>
      <c r="AH18" s="359"/>
      <c r="AI18" s="346" t="str">
        <f>'４月２１日組合せ'!K69</f>
        <v>５／２／３／５</v>
      </c>
      <c r="AJ18" s="347"/>
      <c r="AK18" s="347"/>
      <c r="AL18" s="347"/>
      <c r="AM18" s="347"/>
      <c r="AN18" s="347"/>
      <c r="AO18" s="348"/>
      <c r="AP18" s="349"/>
      <c r="AS18" s="83">
        <v>4</v>
      </c>
      <c r="AT18" s="83">
        <v>6</v>
      </c>
    </row>
    <row r="19" spans="1:60" ht="14.25" customHeight="1">
      <c r="B19" s="441"/>
      <c r="C19" s="442"/>
      <c r="D19" s="443"/>
      <c r="E19" s="444"/>
      <c r="F19" s="357"/>
      <c r="G19" s="358"/>
      <c r="H19" s="358"/>
      <c r="I19" s="359"/>
      <c r="J19" s="448"/>
      <c r="K19" s="448"/>
      <c r="L19" s="448"/>
      <c r="M19" s="448"/>
      <c r="N19" s="448"/>
      <c r="O19" s="448"/>
      <c r="P19" s="449"/>
      <c r="Q19" s="452"/>
      <c r="R19" s="453"/>
      <c r="S19" s="69">
        <v>0</v>
      </c>
      <c r="T19" s="70" t="s">
        <v>100</v>
      </c>
      <c r="U19" s="69">
        <v>1</v>
      </c>
      <c r="V19" s="452"/>
      <c r="W19" s="453"/>
      <c r="X19" s="371"/>
      <c r="Y19" s="372"/>
      <c r="Z19" s="372"/>
      <c r="AA19" s="372"/>
      <c r="AB19" s="372"/>
      <c r="AC19" s="372"/>
      <c r="AD19" s="373"/>
      <c r="AE19" s="357"/>
      <c r="AF19" s="358"/>
      <c r="AG19" s="358"/>
      <c r="AH19" s="359"/>
      <c r="AI19" s="367"/>
      <c r="AJ19" s="368"/>
      <c r="AK19" s="368"/>
      <c r="AL19" s="368"/>
      <c r="AM19" s="368"/>
      <c r="AN19" s="368"/>
      <c r="AO19" s="369"/>
      <c r="AP19" s="370"/>
    </row>
    <row r="20" spans="1:60" ht="14.25" customHeight="1">
      <c r="B20" s="441">
        <v>6</v>
      </c>
      <c r="C20" s="442">
        <v>0.51388888888888895</v>
      </c>
      <c r="D20" s="443"/>
      <c r="E20" s="444"/>
      <c r="F20" s="357"/>
      <c r="G20" s="358"/>
      <c r="H20" s="358"/>
      <c r="I20" s="359"/>
      <c r="J20" s="445" t="str">
        <f t="shared" ref="J20" ca="1" si="19">IFERROR(VLOOKUP(AS20,$E$4:$Q$6,4,0),"")&amp;IFERROR(VLOOKUP(AS20,$AB$4:$AN$7,4,0),"")</f>
        <v>国本ＪＳＣ</v>
      </c>
      <c r="K20" s="446"/>
      <c r="L20" s="446"/>
      <c r="M20" s="446"/>
      <c r="N20" s="446"/>
      <c r="O20" s="446"/>
      <c r="P20" s="447"/>
      <c r="Q20" s="450">
        <f t="shared" ref="Q20" si="20">IF(OR(S20="",S21=""),"",S20+S21)</f>
        <v>2</v>
      </c>
      <c r="R20" s="451"/>
      <c r="S20" s="67">
        <v>2</v>
      </c>
      <c r="T20" s="68" t="s">
        <v>100</v>
      </c>
      <c r="U20" s="67">
        <v>0</v>
      </c>
      <c r="V20" s="450">
        <f t="shared" ref="V20" si="21">IF(OR(U20="",U21=""),"",U20+U21)</f>
        <v>1</v>
      </c>
      <c r="W20" s="451"/>
      <c r="X20" s="351" t="str">
        <f t="shared" ref="X20" ca="1" si="22">IFERROR(VLOOKUP(AT20,$E$4:$Q$6,4,0),"")&amp;IFERROR(VLOOKUP(AT20,$AB$4:$AN$7,4,0),"")</f>
        <v>ウエストフットコム</v>
      </c>
      <c r="Y20" s="352"/>
      <c r="Z20" s="352"/>
      <c r="AA20" s="352"/>
      <c r="AB20" s="352"/>
      <c r="AC20" s="352"/>
      <c r="AD20" s="353"/>
      <c r="AE20" s="357"/>
      <c r="AF20" s="358"/>
      <c r="AG20" s="358"/>
      <c r="AH20" s="359"/>
      <c r="AI20" s="346" t="str">
        <f>'４月２１日組合せ'!K70</f>
        <v>４／６／１／４</v>
      </c>
      <c r="AJ20" s="347"/>
      <c r="AK20" s="347"/>
      <c r="AL20" s="347"/>
      <c r="AM20" s="347"/>
      <c r="AN20" s="347"/>
      <c r="AO20" s="348"/>
      <c r="AP20" s="349"/>
      <c r="AS20" s="83">
        <v>5</v>
      </c>
      <c r="AT20" s="83">
        <v>7</v>
      </c>
    </row>
    <row r="21" spans="1:60" ht="14.25" customHeight="1">
      <c r="B21" s="441"/>
      <c r="C21" s="442"/>
      <c r="D21" s="443"/>
      <c r="E21" s="444"/>
      <c r="F21" s="357"/>
      <c r="G21" s="358"/>
      <c r="H21" s="358"/>
      <c r="I21" s="359"/>
      <c r="J21" s="448"/>
      <c r="K21" s="448"/>
      <c r="L21" s="448"/>
      <c r="M21" s="448"/>
      <c r="N21" s="448"/>
      <c r="O21" s="448"/>
      <c r="P21" s="449"/>
      <c r="Q21" s="452"/>
      <c r="R21" s="453"/>
      <c r="S21" s="71">
        <v>0</v>
      </c>
      <c r="T21" s="72" t="s">
        <v>100</v>
      </c>
      <c r="U21" s="71">
        <v>1</v>
      </c>
      <c r="V21" s="452"/>
      <c r="W21" s="453"/>
      <c r="X21" s="371"/>
      <c r="Y21" s="372"/>
      <c r="Z21" s="372"/>
      <c r="AA21" s="372"/>
      <c r="AB21" s="372"/>
      <c r="AC21" s="372"/>
      <c r="AD21" s="373"/>
      <c r="AE21" s="357"/>
      <c r="AF21" s="358"/>
      <c r="AG21" s="358"/>
      <c r="AH21" s="359"/>
      <c r="AI21" s="367"/>
      <c r="AJ21" s="368"/>
      <c r="AK21" s="368"/>
      <c r="AL21" s="368"/>
      <c r="AM21" s="368"/>
      <c r="AN21" s="368"/>
      <c r="AO21" s="369"/>
      <c r="AP21" s="370"/>
    </row>
    <row r="22" spans="1:60" ht="14.25" customHeight="1">
      <c r="B22" s="441">
        <v>7</v>
      </c>
      <c r="C22" s="442">
        <v>0.54166666666666696</v>
      </c>
      <c r="D22" s="443"/>
      <c r="E22" s="444"/>
      <c r="F22" s="357"/>
      <c r="G22" s="358"/>
      <c r="H22" s="358"/>
      <c r="I22" s="359"/>
      <c r="J22" s="445" t="str">
        <f t="shared" ref="J22" ca="1" si="23">IFERROR(VLOOKUP(AS22,$E$4:$Q$6,4,0),"")&amp;IFERROR(VLOOKUP(AS22,$AB$4:$AN$7,4,0),"")</f>
        <v>ブラッドレスＳＳ</v>
      </c>
      <c r="K22" s="446"/>
      <c r="L22" s="446"/>
      <c r="M22" s="446"/>
      <c r="N22" s="446"/>
      <c r="O22" s="446"/>
      <c r="P22" s="447"/>
      <c r="Q22" s="450">
        <f t="shared" ref="Q22" si="24">IF(OR(S22="",S23=""),"",S22+S23)</f>
        <v>3</v>
      </c>
      <c r="R22" s="451"/>
      <c r="S22" s="73">
        <v>2</v>
      </c>
      <c r="T22" s="74" t="s">
        <v>100</v>
      </c>
      <c r="U22" s="73">
        <v>0</v>
      </c>
      <c r="V22" s="450">
        <f t="shared" ref="V22" si="25">IF(OR(U22="",U23=""),"",U22+U23)</f>
        <v>1</v>
      </c>
      <c r="W22" s="451"/>
      <c r="X22" s="351" t="str">
        <f t="shared" ref="X22" ca="1" si="26">IFERROR(VLOOKUP(AT22,$E$4:$Q$6,4,0),"")&amp;IFERROR(VLOOKUP(AT22,$AB$4:$AN$7,4,0),"")</f>
        <v>富士見ＳＳＳ</v>
      </c>
      <c r="Y22" s="352"/>
      <c r="Z22" s="352"/>
      <c r="AA22" s="352"/>
      <c r="AB22" s="352"/>
      <c r="AC22" s="352"/>
      <c r="AD22" s="353"/>
      <c r="AE22" s="357"/>
      <c r="AF22" s="358"/>
      <c r="AG22" s="358"/>
      <c r="AH22" s="359"/>
      <c r="AI22" s="346" t="str">
        <f>'４月２１日組合せ'!K71</f>
        <v>７／２／５／７</v>
      </c>
      <c r="AJ22" s="347"/>
      <c r="AK22" s="347"/>
      <c r="AL22" s="347"/>
      <c r="AM22" s="347"/>
      <c r="AN22" s="347"/>
      <c r="AO22" s="348"/>
      <c r="AP22" s="349"/>
      <c r="AS22" s="83">
        <v>1</v>
      </c>
      <c r="AT22" s="83">
        <v>3</v>
      </c>
    </row>
    <row r="23" spans="1:60" ht="14.25" customHeight="1">
      <c r="B23" s="441"/>
      <c r="C23" s="442"/>
      <c r="D23" s="443"/>
      <c r="E23" s="444"/>
      <c r="F23" s="357"/>
      <c r="G23" s="358"/>
      <c r="H23" s="358"/>
      <c r="I23" s="359"/>
      <c r="J23" s="448"/>
      <c r="K23" s="448"/>
      <c r="L23" s="448"/>
      <c r="M23" s="448"/>
      <c r="N23" s="448"/>
      <c r="O23" s="448"/>
      <c r="P23" s="449"/>
      <c r="Q23" s="452"/>
      <c r="R23" s="453"/>
      <c r="S23" s="69">
        <v>1</v>
      </c>
      <c r="T23" s="70" t="s">
        <v>100</v>
      </c>
      <c r="U23" s="69">
        <v>1</v>
      </c>
      <c r="V23" s="452"/>
      <c r="W23" s="453"/>
      <c r="X23" s="371"/>
      <c r="Y23" s="372"/>
      <c r="Z23" s="372"/>
      <c r="AA23" s="372"/>
      <c r="AB23" s="372"/>
      <c r="AC23" s="372"/>
      <c r="AD23" s="373"/>
      <c r="AE23" s="357"/>
      <c r="AF23" s="358"/>
      <c r="AG23" s="358"/>
      <c r="AH23" s="359"/>
      <c r="AI23" s="367"/>
      <c r="AJ23" s="368"/>
      <c r="AK23" s="368"/>
      <c r="AL23" s="368"/>
      <c r="AM23" s="368"/>
      <c r="AN23" s="368"/>
      <c r="AO23" s="369"/>
      <c r="AP23" s="370"/>
    </row>
    <row r="24" spans="1:60" ht="14.25" customHeight="1">
      <c r="B24" s="441">
        <v>8</v>
      </c>
      <c r="C24" s="442">
        <v>0.56944444444444398</v>
      </c>
      <c r="D24" s="443">
        <v>0.4375</v>
      </c>
      <c r="E24" s="444"/>
      <c r="F24" s="357"/>
      <c r="G24" s="358"/>
      <c r="H24" s="358"/>
      <c r="I24" s="359"/>
      <c r="J24" s="445" t="str">
        <f t="shared" ref="J24" ca="1" si="27">IFERROR(VLOOKUP(AS24,$E$4:$Q$6,4,0),"")&amp;IFERROR(VLOOKUP(AS24,$AB$4:$AN$7,4,0),"")</f>
        <v>チェルビアット</v>
      </c>
      <c r="K24" s="446"/>
      <c r="L24" s="446"/>
      <c r="M24" s="446"/>
      <c r="N24" s="446"/>
      <c r="O24" s="446"/>
      <c r="P24" s="447"/>
      <c r="Q24" s="450">
        <f t="shared" ref="Q24" si="28">IF(OR(S24="",S25=""),"",S24+S25)</f>
        <v>1</v>
      </c>
      <c r="R24" s="451"/>
      <c r="S24" s="67">
        <v>1</v>
      </c>
      <c r="T24" s="68" t="s">
        <v>100</v>
      </c>
      <c r="U24" s="67">
        <v>0</v>
      </c>
      <c r="V24" s="450">
        <f t="shared" ref="V24" si="29">IF(OR(U24="",U25=""),"",U24+U25)</f>
        <v>0</v>
      </c>
      <c r="W24" s="451"/>
      <c r="X24" s="351" t="str">
        <f t="shared" ref="X24" ca="1" si="30">IFERROR(VLOOKUP(AT24,$E$4:$Q$6,4,0),"")&amp;IFERROR(VLOOKUP(AT24,$AB$4:$AN$7,4,0),"")</f>
        <v>ウエストフットコム</v>
      </c>
      <c r="Y24" s="352"/>
      <c r="Z24" s="352"/>
      <c r="AA24" s="352"/>
      <c r="AB24" s="352"/>
      <c r="AC24" s="352"/>
      <c r="AD24" s="353"/>
      <c r="AE24" s="357"/>
      <c r="AF24" s="358"/>
      <c r="AG24" s="358"/>
      <c r="AH24" s="359"/>
      <c r="AI24" s="346" t="str">
        <f>'４月２１日組合せ'!K72</f>
        <v>１／３／６／１</v>
      </c>
      <c r="AJ24" s="347"/>
      <c r="AK24" s="347"/>
      <c r="AL24" s="347"/>
      <c r="AM24" s="347"/>
      <c r="AN24" s="347"/>
      <c r="AO24" s="348"/>
      <c r="AP24" s="349"/>
      <c r="AS24" s="83">
        <v>4</v>
      </c>
      <c r="AT24" s="83">
        <v>7</v>
      </c>
    </row>
    <row r="25" spans="1:60" ht="14.25" customHeight="1">
      <c r="B25" s="441"/>
      <c r="C25" s="442"/>
      <c r="D25" s="443"/>
      <c r="E25" s="444"/>
      <c r="F25" s="357"/>
      <c r="G25" s="358"/>
      <c r="H25" s="358"/>
      <c r="I25" s="359"/>
      <c r="J25" s="448"/>
      <c r="K25" s="448"/>
      <c r="L25" s="448"/>
      <c r="M25" s="448"/>
      <c r="N25" s="448"/>
      <c r="O25" s="448"/>
      <c r="P25" s="449"/>
      <c r="Q25" s="452"/>
      <c r="R25" s="453"/>
      <c r="S25" s="69">
        <v>0</v>
      </c>
      <c r="T25" s="70" t="s">
        <v>100</v>
      </c>
      <c r="U25" s="69">
        <v>0</v>
      </c>
      <c r="V25" s="452"/>
      <c r="W25" s="453"/>
      <c r="X25" s="371"/>
      <c r="Y25" s="372"/>
      <c r="Z25" s="372"/>
      <c r="AA25" s="372"/>
      <c r="AB25" s="372"/>
      <c r="AC25" s="372"/>
      <c r="AD25" s="373"/>
      <c r="AE25" s="357"/>
      <c r="AF25" s="358"/>
      <c r="AG25" s="358"/>
      <c r="AH25" s="359"/>
      <c r="AI25" s="367"/>
      <c r="AJ25" s="368"/>
      <c r="AK25" s="368"/>
      <c r="AL25" s="368"/>
      <c r="AM25" s="368"/>
      <c r="AN25" s="368"/>
      <c r="AO25" s="369"/>
      <c r="AP25" s="370"/>
    </row>
    <row r="26" spans="1:60" ht="14.25" customHeight="1">
      <c r="B26" s="411">
        <v>9</v>
      </c>
      <c r="C26" s="413">
        <v>0.59722222222222199</v>
      </c>
      <c r="D26" s="414">
        <v>0.4375</v>
      </c>
      <c r="E26" s="415"/>
      <c r="F26" s="340"/>
      <c r="G26" s="341"/>
      <c r="H26" s="341"/>
      <c r="I26" s="342"/>
      <c r="J26" s="419" t="str">
        <f t="shared" ref="J26" ca="1" si="31">IFERROR(VLOOKUP(AS26,$E$4:$Q$6,4,0),"")&amp;IFERROR(VLOOKUP(AS26,$AB$4:$AN$7,4,0),"")</f>
        <v>国本ＪＳＣ</v>
      </c>
      <c r="K26" s="420"/>
      <c r="L26" s="420"/>
      <c r="M26" s="420"/>
      <c r="N26" s="420"/>
      <c r="O26" s="420"/>
      <c r="P26" s="421"/>
      <c r="Q26" s="424">
        <f t="shared" ref="Q26" si="32">IF(OR(S26="",S27=""),"",S26+S27)</f>
        <v>0</v>
      </c>
      <c r="R26" s="425"/>
      <c r="S26" s="67">
        <v>0</v>
      </c>
      <c r="T26" s="68" t="s">
        <v>100</v>
      </c>
      <c r="U26" s="67">
        <v>1</v>
      </c>
      <c r="V26" s="424">
        <f t="shared" ref="V26" si="33">IF(OR(U26="",U27=""),"",U26+U27)</f>
        <v>2</v>
      </c>
      <c r="W26" s="425"/>
      <c r="X26" s="428" t="str">
        <f t="shared" ref="X26" ca="1" si="34">IFERROR(VLOOKUP(AT26,$E$4:$Q$6,4,0),"")&amp;IFERROR(VLOOKUP(AT26,$AB$4:$AN$7,4,0),"")</f>
        <v>ＦＣアネーロ</v>
      </c>
      <c r="Y26" s="355"/>
      <c r="Z26" s="355"/>
      <c r="AA26" s="355"/>
      <c r="AB26" s="355"/>
      <c r="AC26" s="355"/>
      <c r="AD26" s="356"/>
      <c r="AE26" s="340"/>
      <c r="AF26" s="341"/>
      <c r="AG26" s="341"/>
      <c r="AH26" s="342"/>
      <c r="AI26" s="346" t="str">
        <f>'４月２１日組合せ'!K73</f>
        <v>２／４／７／２</v>
      </c>
      <c r="AJ26" s="347"/>
      <c r="AK26" s="347"/>
      <c r="AL26" s="347"/>
      <c r="AM26" s="347"/>
      <c r="AN26" s="347"/>
      <c r="AO26" s="348"/>
      <c r="AP26" s="349"/>
      <c r="AS26" s="83">
        <v>5</v>
      </c>
      <c r="AT26" s="83">
        <v>6</v>
      </c>
    </row>
    <row r="27" spans="1:60" ht="14.25" customHeight="1" thickBot="1">
      <c r="B27" s="412"/>
      <c r="C27" s="416"/>
      <c r="D27" s="417"/>
      <c r="E27" s="418"/>
      <c r="F27" s="343"/>
      <c r="G27" s="344"/>
      <c r="H27" s="344"/>
      <c r="I27" s="345"/>
      <c r="J27" s="422"/>
      <c r="K27" s="422"/>
      <c r="L27" s="422"/>
      <c r="M27" s="422"/>
      <c r="N27" s="422"/>
      <c r="O27" s="422"/>
      <c r="P27" s="423"/>
      <c r="Q27" s="426"/>
      <c r="R27" s="427"/>
      <c r="S27" s="75">
        <v>0</v>
      </c>
      <c r="T27" s="76" t="s">
        <v>100</v>
      </c>
      <c r="U27" s="75">
        <v>1</v>
      </c>
      <c r="V27" s="426"/>
      <c r="W27" s="427"/>
      <c r="X27" s="429"/>
      <c r="Y27" s="430"/>
      <c r="Z27" s="430"/>
      <c r="AA27" s="430"/>
      <c r="AB27" s="430"/>
      <c r="AC27" s="430"/>
      <c r="AD27" s="431"/>
      <c r="AE27" s="343"/>
      <c r="AF27" s="344"/>
      <c r="AG27" s="344"/>
      <c r="AH27" s="345"/>
      <c r="AI27" s="350"/>
      <c r="AJ27" s="317"/>
      <c r="AK27" s="317"/>
      <c r="AL27" s="317"/>
      <c r="AM27" s="317"/>
      <c r="AN27" s="317"/>
      <c r="AO27" s="318"/>
      <c r="AP27" s="319"/>
    </row>
    <row r="28" spans="1:60" ht="14.25" customHeight="1">
      <c r="B28" s="320">
        <v>10</v>
      </c>
      <c r="C28" s="433">
        <v>0.63888888888888895</v>
      </c>
      <c r="D28" s="434">
        <v>0.4375</v>
      </c>
      <c r="E28" s="435"/>
      <c r="F28" s="308"/>
      <c r="G28" s="309"/>
      <c r="H28" s="309"/>
      <c r="I28" s="310"/>
      <c r="J28" s="320" t="str">
        <f>D4&amp;"1位"</f>
        <v>ｃ1位</v>
      </c>
      <c r="K28" s="321"/>
      <c r="L28" s="328" t="s">
        <v>273</v>
      </c>
      <c r="M28" s="329"/>
      <c r="N28" s="329"/>
      <c r="O28" s="329"/>
      <c r="P28" s="330"/>
      <c r="Q28" s="439">
        <f t="shared" ref="Q28" si="35">IF(OR(S28="",S29=""),"",S28+S29)</f>
        <v>0</v>
      </c>
      <c r="R28" s="439"/>
      <c r="S28" s="77">
        <v>0</v>
      </c>
      <c r="T28" s="78" t="s">
        <v>100</v>
      </c>
      <c r="U28" s="77">
        <v>2</v>
      </c>
      <c r="V28" s="439">
        <f t="shared" ref="V28" si="36">IF(OR(U28="",U29=""),"",U28+U29)</f>
        <v>2</v>
      </c>
      <c r="W28" s="439"/>
      <c r="X28" s="334" t="s">
        <v>274</v>
      </c>
      <c r="Y28" s="335"/>
      <c r="Z28" s="335"/>
      <c r="AA28" s="335"/>
      <c r="AB28" s="336"/>
      <c r="AC28" s="324" t="str">
        <f>AA4&amp;"1位"</f>
        <v>ｄ1位</v>
      </c>
      <c r="AD28" s="325"/>
      <c r="AE28" s="308"/>
      <c r="AF28" s="309"/>
      <c r="AG28" s="309"/>
      <c r="AH28" s="310"/>
      <c r="AI28" s="314" t="str">
        <f>'４月２１日組合せ'!K74</f>
        <v>各リーグ ２位</v>
      </c>
      <c r="AJ28" s="314"/>
      <c r="AK28" s="314"/>
      <c r="AL28" s="314"/>
      <c r="AM28" s="314"/>
      <c r="AN28" s="314"/>
      <c r="AO28" s="315"/>
      <c r="AP28" s="316"/>
      <c r="AS28" s="83">
        <v>5</v>
      </c>
      <c r="AT28" s="83">
        <v>6</v>
      </c>
    </row>
    <row r="29" spans="1:60" ht="14.25" customHeight="1" thickBot="1">
      <c r="B29" s="432"/>
      <c r="C29" s="436"/>
      <c r="D29" s="437"/>
      <c r="E29" s="438"/>
      <c r="F29" s="311"/>
      <c r="G29" s="312"/>
      <c r="H29" s="312"/>
      <c r="I29" s="313"/>
      <c r="J29" s="322"/>
      <c r="K29" s="323"/>
      <c r="L29" s="331"/>
      <c r="M29" s="332"/>
      <c r="N29" s="332"/>
      <c r="O29" s="332"/>
      <c r="P29" s="333"/>
      <c r="Q29" s="440"/>
      <c r="R29" s="440"/>
      <c r="S29" s="79">
        <v>0</v>
      </c>
      <c r="T29" s="80" t="s">
        <v>100</v>
      </c>
      <c r="U29" s="79">
        <v>0</v>
      </c>
      <c r="V29" s="440"/>
      <c r="W29" s="440"/>
      <c r="X29" s="337"/>
      <c r="Y29" s="338"/>
      <c r="Z29" s="338"/>
      <c r="AA29" s="338"/>
      <c r="AB29" s="339"/>
      <c r="AC29" s="326"/>
      <c r="AD29" s="327"/>
      <c r="AE29" s="311"/>
      <c r="AF29" s="312"/>
      <c r="AG29" s="312"/>
      <c r="AH29" s="313"/>
      <c r="AI29" s="317"/>
      <c r="AJ29" s="317"/>
      <c r="AK29" s="317"/>
      <c r="AL29" s="317"/>
      <c r="AM29" s="317"/>
      <c r="AN29" s="317"/>
      <c r="AO29" s="318"/>
      <c r="AP29" s="319"/>
    </row>
    <row r="30" spans="1:60" s="110" customFormat="1" ht="17.25">
      <c r="A30" s="101"/>
      <c r="B30" s="102"/>
      <c r="C30" s="103"/>
      <c r="D30" s="103"/>
      <c r="E30" s="103"/>
      <c r="F30" s="102"/>
      <c r="G30" s="102"/>
      <c r="H30" s="102"/>
      <c r="I30" s="102"/>
      <c r="J30" s="102"/>
      <c r="K30" s="104"/>
      <c r="L30" s="104"/>
      <c r="M30" s="105"/>
      <c r="N30" s="106"/>
      <c r="O30" s="105"/>
      <c r="P30" s="104"/>
      <c r="Q30" s="104"/>
      <c r="R30" s="102"/>
      <c r="S30" s="102"/>
      <c r="T30" s="102"/>
      <c r="U30" s="102"/>
      <c r="V30" s="102"/>
      <c r="W30" s="107"/>
      <c r="X30" s="107"/>
      <c r="Y30" s="107"/>
      <c r="Z30" s="107"/>
      <c r="AA30" s="107"/>
      <c r="AB30" s="107"/>
      <c r="AC30" s="108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S30" s="109"/>
      <c r="AT30" s="109"/>
    </row>
    <row r="31" spans="1:60" s="111" customFormat="1" ht="11.25" customHeight="1">
      <c r="B31" s="403"/>
      <c r="C31" s="405" t="str">
        <f>D4</f>
        <v>ｃ</v>
      </c>
      <c r="D31" s="406"/>
      <c r="E31" s="406"/>
      <c r="F31" s="406"/>
      <c r="G31" s="406"/>
      <c r="H31" s="407"/>
      <c r="I31" s="377" t="str">
        <f ca="1">IF(C33="","",C33)</f>
        <v>ブラッドレスＳＳ</v>
      </c>
      <c r="J31" s="348"/>
      <c r="K31" s="348"/>
      <c r="L31" s="348"/>
      <c r="M31" s="348"/>
      <c r="N31" s="378"/>
      <c r="O31" s="377" t="str">
        <f ca="1">IF(C35="","",C35)</f>
        <v>上三川ＳＣ</v>
      </c>
      <c r="P31" s="348"/>
      <c r="Q31" s="348"/>
      <c r="R31" s="348"/>
      <c r="S31" s="348"/>
      <c r="T31" s="378"/>
      <c r="U31" s="377" t="str">
        <f ca="1">IF(C37="","",C37)</f>
        <v>富士見ＳＳＳ</v>
      </c>
      <c r="V31" s="348"/>
      <c r="W31" s="348"/>
      <c r="X31" s="348"/>
      <c r="Y31" s="348"/>
      <c r="Z31" s="378"/>
      <c r="AA31" s="377" t="s">
        <v>101</v>
      </c>
      <c r="AB31" s="378"/>
      <c r="AC31" s="377" t="s">
        <v>98</v>
      </c>
      <c r="AD31" s="378"/>
      <c r="AE31" s="377" t="s">
        <v>102</v>
      </c>
      <c r="AF31" s="378"/>
      <c r="AG31" s="377" t="s">
        <v>103</v>
      </c>
      <c r="AH31" s="348"/>
      <c r="AI31" s="378"/>
      <c r="AJ31" s="377" t="s">
        <v>104</v>
      </c>
      <c r="AK31" s="378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</row>
    <row r="32" spans="1:60" s="111" customFormat="1" ht="11.25" customHeight="1">
      <c r="B32" s="404"/>
      <c r="C32" s="408"/>
      <c r="D32" s="409"/>
      <c r="E32" s="409"/>
      <c r="F32" s="409"/>
      <c r="G32" s="409"/>
      <c r="H32" s="410"/>
      <c r="I32" s="379"/>
      <c r="J32" s="369"/>
      <c r="K32" s="369"/>
      <c r="L32" s="369"/>
      <c r="M32" s="369"/>
      <c r="N32" s="380"/>
      <c r="O32" s="379"/>
      <c r="P32" s="369"/>
      <c r="Q32" s="369"/>
      <c r="R32" s="369"/>
      <c r="S32" s="369"/>
      <c r="T32" s="380"/>
      <c r="U32" s="379"/>
      <c r="V32" s="369"/>
      <c r="W32" s="369"/>
      <c r="X32" s="369"/>
      <c r="Y32" s="369"/>
      <c r="Z32" s="380"/>
      <c r="AA32" s="379"/>
      <c r="AB32" s="380"/>
      <c r="AC32" s="379"/>
      <c r="AD32" s="380"/>
      <c r="AE32" s="379"/>
      <c r="AF32" s="380"/>
      <c r="AG32" s="379"/>
      <c r="AH32" s="369"/>
      <c r="AI32" s="380"/>
      <c r="AJ32" s="379"/>
      <c r="AK32" s="380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</row>
    <row r="33" spans="2:60" s="111" customFormat="1" ht="11.25" customHeight="1">
      <c r="B33" s="526">
        <v>1</v>
      </c>
      <c r="C33" s="397" t="str">
        <f ca="1">H4</f>
        <v>ブラッドレスＳＳ</v>
      </c>
      <c r="D33" s="348"/>
      <c r="E33" s="348"/>
      <c r="F33" s="348"/>
      <c r="G33" s="348"/>
      <c r="H33" s="378"/>
      <c r="I33" s="387"/>
      <c r="J33" s="388"/>
      <c r="K33" s="388"/>
      <c r="L33" s="388"/>
      <c r="M33" s="388"/>
      <c r="N33" s="389"/>
      <c r="O33" s="393" t="str">
        <f>IF(OR(P33="",S33=""),"",IF(P33&gt;S33,"○",IF(P33=S33,"△","●")))</f>
        <v>○</v>
      </c>
      <c r="P33" s="381">
        <f>$Q$10</f>
        <v>2</v>
      </c>
      <c r="Q33" s="382"/>
      <c r="R33" s="385" t="s">
        <v>62</v>
      </c>
      <c r="S33" s="381">
        <f>$V$10</f>
        <v>0</v>
      </c>
      <c r="T33" s="378"/>
      <c r="U33" s="393" t="str">
        <f>IF(OR(V33="",Y33=""),"",IF(V33&gt;Y33,"○",IF(V33=Y33,"△","●")))</f>
        <v>○</v>
      </c>
      <c r="V33" s="381">
        <f>$Q$22</f>
        <v>3</v>
      </c>
      <c r="W33" s="382"/>
      <c r="X33" s="385" t="s">
        <v>62</v>
      </c>
      <c r="Y33" s="381">
        <f>$V$22</f>
        <v>1</v>
      </c>
      <c r="Z33" s="378"/>
      <c r="AA33" s="377">
        <f t="shared" ref="AA33:AA37" si="37">IF(AND($J33="",$P33="",$V33=""),"",COUNTIF($I33:$Z33,"○")*3+COUNTIF($I33:$Z33,"△")*1)</f>
        <v>6</v>
      </c>
      <c r="AB33" s="378"/>
      <c r="AC33" s="377">
        <f t="shared" ref="AC33:AC37" si="38">IF(AND($J33="",$P33="",$V33=""),"",SUM($J33,$P33,$V33))</f>
        <v>5</v>
      </c>
      <c r="AD33" s="378"/>
      <c r="AE33" s="377">
        <f t="shared" ref="AE33:AE37" si="39">IF(AND($M33="",$S33="",$Y33=""),"",SUM($M33,$S33,$Y33))</f>
        <v>1</v>
      </c>
      <c r="AF33" s="378"/>
      <c r="AG33" s="377">
        <f t="shared" ref="AG33:AG37" si="40">IF(OR(AC33="",AE33=""),"",AC33-AE33)</f>
        <v>4</v>
      </c>
      <c r="AH33" s="348"/>
      <c r="AI33" s="378"/>
      <c r="AJ33" s="377">
        <v>1</v>
      </c>
      <c r="AK33" s="378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754"/>
      <c r="BD33" s="754"/>
      <c r="BE33" s="754"/>
      <c r="BF33" s="754"/>
      <c r="BG33" s="112"/>
      <c r="BH33" s="112"/>
    </row>
    <row r="34" spans="2:60" s="111" customFormat="1" ht="11.25" customHeight="1">
      <c r="B34" s="526"/>
      <c r="C34" s="379"/>
      <c r="D34" s="369"/>
      <c r="E34" s="369"/>
      <c r="F34" s="369"/>
      <c r="G34" s="369"/>
      <c r="H34" s="380"/>
      <c r="I34" s="390"/>
      <c r="J34" s="391"/>
      <c r="K34" s="391"/>
      <c r="L34" s="391"/>
      <c r="M34" s="391"/>
      <c r="N34" s="392"/>
      <c r="O34" s="394"/>
      <c r="P34" s="383"/>
      <c r="Q34" s="384"/>
      <c r="R34" s="386"/>
      <c r="S34" s="383"/>
      <c r="T34" s="380"/>
      <c r="U34" s="394"/>
      <c r="V34" s="383"/>
      <c r="W34" s="384"/>
      <c r="X34" s="386"/>
      <c r="Y34" s="383"/>
      <c r="Z34" s="380"/>
      <c r="AA34" s="379"/>
      <c r="AB34" s="380"/>
      <c r="AC34" s="379"/>
      <c r="AD34" s="380"/>
      <c r="AE34" s="379"/>
      <c r="AF34" s="380"/>
      <c r="AG34" s="379"/>
      <c r="AH34" s="369"/>
      <c r="AI34" s="380"/>
      <c r="AJ34" s="379"/>
      <c r="AK34" s="380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754"/>
      <c r="BD34" s="754"/>
      <c r="BE34" s="754"/>
      <c r="BF34" s="754"/>
      <c r="BG34" s="112"/>
      <c r="BH34" s="112"/>
    </row>
    <row r="35" spans="2:60" s="111" customFormat="1" ht="11.25" customHeight="1">
      <c r="B35" s="526">
        <v>2</v>
      </c>
      <c r="C35" s="397" t="str">
        <f ca="1">H5</f>
        <v>上三川ＳＣ</v>
      </c>
      <c r="D35" s="348"/>
      <c r="E35" s="348"/>
      <c r="F35" s="348"/>
      <c r="G35" s="348"/>
      <c r="H35" s="378"/>
      <c r="I35" s="393" t="str">
        <f>IF(OR(J35="",M35=""),"",IF(J35&gt;M35,"○",IF(J35=M35,"△","●")))</f>
        <v>●</v>
      </c>
      <c r="J35" s="381">
        <f>IF(S33="","",S33)</f>
        <v>0</v>
      </c>
      <c r="K35" s="382"/>
      <c r="L35" s="385" t="s">
        <v>62</v>
      </c>
      <c r="M35" s="381">
        <f>IF(P33="","",P33)</f>
        <v>2</v>
      </c>
      <c r="N35" s="378"/>
      <c r="O35" s="387"/>
      <c r="P35" s="388"/>
      <c r="Q35" s="388"/>
      <c r="R35" s="388"/>
      <c r="S35" s="388"/>
      <c r="T35" s="389"/>
      <c r="U35" s="393" t="str">
        <f>IF(OR(V35="",Y35=""),"",IF(V35&gt;Y35,"○",IF(V35=Y35,"△","●")))</f>
        <v>●</v>
      </c>
      <c r="V35" s="381">
        <f>$Q$16</f>
        <v>0</v>
      </c>
      <c r="W35" s="382"/>
      <c r="X35" s="385" t="s">
        <v>62</v>
      </c>
      <c r="Y35" s="381">
        <f>$V$16</f>
        <v>4</v>
      </c>
      <c r="Z35" s="378"/>
      <c r="AA35" s="377">
        <f t="shared" si="37"/>
        <v>0</v>
      </c>
      <c r="AB35" s="378"/>
      <c r="AC35" s="377">
        <f t="shared" si="38"/>
        <v>0</v>
      </c>
      <c r="AD35" s="378"/>
      <c r="AE35" s="377">
        <f t="shared" si="39"/>
        <v>6</v>
      </c>
      <c r="AF35" s="378"/>
      <c r="AG35" s="377">
        <f t="shared" si="40"/>
        <v>-6</v>
      </c>
      <c r="AH35" s="348"/>
      <c r="AI35" s="378"/>
      <c r="AJ35" s="377">
        <v>3</v>
      </c>
      <c r="AK35" s="378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</row>
    <row r="36" spans="2:60" s="111" customFormat="1" ht="11.25" customHeight="1" thickBot="1">
      <c r="B36" s="526"/>
      <c r="C36" s="751"/>
      <c r="D36" s="365"/>
      <c r="E36" s="365"/>
      <c r="F36" s="365"/>
      <c r="G36" s="365"/>
      <c r="H36" s="752"/>
      <c r="I36" s="394"/>
      <c r="J36" s="383"/>
      <c r="K36" s="384"/>
      <c r="L36" s="386"/>
      <c r="M36" s="383"/>
      <c r="N36" s="380"/>
      <c r="O36" s="390"/>
      <c r="P36" s="391"/>
      <c r="Q36" s="391"/>
      <c r="R36" s="391"/>
      <c r="S36" s="391"/>
      <c r="T36" s="392"/>
      <c r="U36" s="394"/>
      <c r="V36" s="383"/>
      <c r="W36" s="384"/>
      <c r="X36" s="386"/>
      <c r="Y36" s="383"/>
      <c r="Z36" s="380"/>
      <c r="AA36" s="379"/>
      <c r="AB36" s="380"/>
      <c r="AC36" s="379"/>
      <c r="AD36" s="380"/>
      <c r="AE36" s="379"/>
      <c r="AF36" s="380"/>
      <c r="AG36" s="379"/>
      <c r="AH36" s="369"/>
      <c r="AI36" s="380"/>
      <c r="AJ36" s="379"/>
      <c r="AK36" s="380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754"/>
      <c r="BD36" s="754"/>
      <c r="BE36" s="754"/>
      <c r="BF36" s="754"/>
      <c r="BG36" s="112"/>
      <c r="BH36" s="112"/>
    </row>
    <row r="37" spans="2:60" s="111" customFormat="1" ht="11.25" customHeight="1">
      <c r="B37" s="746">
        <v>3</v>
      </c>
      <c r="C37" s="747" t="str">
        <f ca="1">H6</f>
        <v>富士見ＳＳＳ</v>
      </c>
      <c r="D37" s="315"/>
      <c r="E37" s="315"/>
      <c r="F37" s="315"/>
      <c r="G37" s="315"/>
      <c r="H37" s="316"/>
      <c r="I37" s="749" t="str">
        <f>IF(OR(J37="",M37=""),"",IF(J37&gt;M37,"○",IF(J37=M37,"△","●")))</f>
        <v>●</v>
      </c>
      <c r="J37" s="381">
        <f>IF(Y33="","",Y33)</f>
        <v>1</v>
      </c>
      <c r="K37" s="382"/>
      <c r="L37" s="385" t="s">
        <v>62</v>
      </c>
      <c r="M37" s="381">
        <f>IF(V33="","",V33)</f>
        <v>3</v>
      </c>
      <c r="N37" s="378"/>
      <c r="O37" s="393" t="str">
        <f>IF(OR(P37="",S37=""),"",IF(P37&gt;S37,"○",IF(P37=S37,"△","●")))</f>
        <v>○</v>
      </c>
      <c r="P37" s="381">
        <f>IF(Y35="","",Y35)</f>
        <v>4</v>
      </c>
      <c r="Q37" s="382"/>
      <c r="R37" s="385" t="s">
        <v>62</v>
      </c>
      <c r="S37" s="381">
        <f>IF(V35="","",V35)</f>
        <v>0</v>
      </c>
      <c r="T37" s="378"/>
      <c r="U37" s="387"/>
      <c r="V37" s="388"/>
      <c r="W37" s="388"/>
      <c r="X37" s="388"/>
      <c r="Y37" s="388"/>
      <c r="Z37" s="389"/>
      <c r="AA37" s="377">
        <f t="shared" si="37"/>
        <v>3</v>
      </c>
      <c r="AB37" s="378"/>
      <c r="AC37" s="377">
        <f t="shared" si="38"/>
        <v>5</v>
      </c>
      <c r="AD37" s="378"/>
      <c r="AE37" s="377">
        <f t="shared" si="39"/>
        <v>3</v>
      </c>
      <c r="AF37" s="378"/>
      <c r="AG37" s="377">
        <f t="shared" si="40"/>
        <v>2</v>
      </c>
      <c r="AH37" s="348"/>
      <c r="AI37" s="378"/>
      <c r="AJ37" s="377">
        <v>2</v>
      </c>
      <c r="AK37" s="378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754"/>
      <c r="BD37" s="754"/>
      <c r="BE37" s="754"/>
      <c r="BF37" s="754"/>
      <c r="BG37" s="112"/>
      <c r="BH37" s="112"/>
    </row>
    <row r="38" spans="2:60" s="111" customFormat="1" ht="11.25" customHeight="1" thickBot="1">
      <c r="B38" s="746"/>
      <c r="C38" s="748"/>
      <c r="D38" s="318"/>
      <c r="E38" s="318"/>
      <c r="F38" s="318"/>
      <c r="G38" s="318"/>
      <c r="H38" s="319"/>
      <c r="I38" s="750"/>
      <c r="J38" s="383"/>
      <c r="K38" s="384"/>
      <c r="L38" s="386"/>
      <c r="M38" s="383"/>
      <c r="N38" s="380"/>
      <c r="O38" s="394"/>
      <c r="P38" s="383"/>
      <c r="Q38" s="384"/>
      <c r="R38" s="386"/>
      <c r="S38" s="383"/>
      <c r="T38" s="380"/>
      <c r="U38" s="390"/>
      <c r="V38" s="391"/>
      <c r="W38" s="391"/>
      <c r="X38" s="391"/>
      <c r="Y38" s="391"/>
      <c r="Z38" s="392"/>
      <c r="AA38" s="379"/>
      <c r="AB38" s="380"/>
      <c r="AC38" s="379"/>
      <c r="AD38" s="380"/>
      <c r="AE38" s="379"/>
      <c r="AF38" s="380"/>
      <c r="AG38" s="379"/>
      <c r="AH38" s="369"/>
      <c r="AI38" s="380"/>
      <c r="AJ38" s="379"/>
      <c r="AK38" s="380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</row>
    <row r="39" spans="2:60" s="111" customFormat="1" ht="11.25" customHeight="1"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</row>
    <row r="40" spans="2:60" s="111" customFormat="1" ht="11.25" customHeight="1">
      <c r="B40" s="403"/>
      <c r="C40" s="405" t="str">
        <f>AA4</f>
        <v>ｄ</v>
      </c>
      <c r="D40" s="406"/>
      <c r="E40" s="406"/>
      <c r="F40" s="406"/>
      <c r="G40" s="406"/>
      <c r="H40" s="407"/>
      <c r="I40" s="377" t="str">
        <f ca="1">IF(C42="","",C42)</f>
        <v>チェルビアット</v>
      </c>
      <c r="J40" s="348"/>
      <c r="K40" s="348"/>
      <c r="L40" s="348"/>
      <c r="M40" s="348"/>
      <c r="N40" s="378"/>
      <c r="O40" s="377" t="str">
        <f ca="1">IF(C44="","",C44)</f>
        <v>国本ＪＳＣ</v>
      </c>
      <c r="P40" s="348"/>
      <c r="Q40" s="348"/>
      <c r="R40" s="348"/>
      <c r="S40" s="348"/>
      <c r="T40" s="378"/>
      <c r="U40" s="377" t="str">
        <f ca="1">IF(C46="","",C46)</f>
        <v>ＦＣアネーロ</v>
      </c>
      <c r="V40" s="348"/>
      <c r="W40" s="348"/>
      <c r="X40" s="348"/>
      <c r="Y40" s="348"/>
      <c r="Z40" s="378"/>
      <c r="AA40" s="377" t="str">
        <f ca="1">IF(C48="","",C48)</f>
        <v>ウエストフットコム</v>
      </c>
      <c r="AB40" s="348"/>
      <c r="AC40" s="348"/>
      <c r="AD40" s="348"/>
      <c r="AE40" s="348"/>
      <c r="AF40" s="378"/>
      <c r="AG40" s="377" t="s">
        <v>101</v>
      </c>
      <c r="AH40" s="378"/>
      <c r="AI40" s="377" t="s">
        <v>98</v>
      </c>
      <c r="AJ40" s="378"/>
      <c r="AK40" s="377" t="s">
        <v>102</v>
      </c>
      <c r="AL40" s="378"/>
      <c r="AM40" s="377" t="s">
        <v>103</v>
      </c>
      <c r="AN40" s="348"/>
      <c r="AO40" s="378"/>
      <c r="AP40" s="377" t="s">
        <v>104</v>
      </c>
      <c r="AQ40" s="378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</row>
    <row r="41" spans="2:60" s="111" customFormat="1" ht="11.25" customHeight="1">
      <c r="B41" s="404"/>
      <c r="C41" s="408"/>
      <c r="D41" s="409"/>
      <c r="E41" s="409"/>
      <c r="F41" s="409"/>
      <c r="G41" s="409"/>
      <c r="H41" s="410"/>
      <c r="I41" s="379"/>
      <c r="J41" s="369"/>
      <c r="K41" s="369"/>
      <c r="L41" s="369"/>
      <c r="M41" s="369"/>
      <c r="N41" s="380"/>
      <c r="O41" s="379"/>
      <c r="P41" s="369"/>
      <c r="Q41" s="369"/>
      <c r="R41" s="369"/>
      <c r="S41" s="369"/>
      <c r="T41" s="380"/>
      <c r="U41" s="379"/>
      <c r="V41" s="369"/>
      <c r="W41" s="369"/>
      <c r="X41" s="369"/>
      <c r="Y41" s="369"/>
      <c r="Z41" s="380"/>
      <c r="AA41" s="379"/>
      <c r="AB41" s="369"/>
      <c r="AC41" s="369"/>
      <c r="AD41" s="369"/>
      <c r="AE41" s="369"/>
      <c r="AF41" s="380"/>
      <c r="AG41" s="379"/>
      <c r="AH41" s="380"/>
      <c r="AI41" s="379"/>
      <c r="AJ41" s="380"/>
      <c r="AK41" s="379"/>
      <c r="AL41" s="380"/>
      <c r="AM41" s="379"/>
      <c r="AN41" s="369"/>
      <c r="AO41" s="380"/>
      <c r="AP41" s="379"/>
      <c r="AQ41" s="380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</row>
    <row r="42" spans="2:60" s="111" customFormat="1" ht="11.25" customHeight="1">
      <c r="B42" s="526">
        <v>4</v>
      </c>
      <c r="C42" s="397" t="str">
        <f ca="1">AE4</f>
        <v>チェルビアット</v>
      </c>
      <c r="D42" s="348"/>
      <c r="E42" s="348"/>
      <c r="F42" s="348"/>
      <c r="G42" s="348"/>
      <c r="H42" s="378"/>
      <c r="I42" s="387"/>
      <c r="J42" s="388"/>
      <c r="K42" s="388"/>
      <c r="L42" s="388"/>
      <c r="M42" s="388"/>
      <c r="N42" s="389"/>
      <c r="O42" s="393" t="str">
        <f>IF(OR(P42="",S42=""),"",IF(P42&gt;S42,"○",IF(P42=S42,"△","●")))</f>
        <v>○</v>
      </c>
      <c r="P42" s="381">
        <f>$Q$12</f>
        <v>5</v>
      </c>
      <c r="Q42" s="382"/>
      <c r="R42" s="385" t="s">
        <v>62</v>
      </c>
      <c r="S42" s="381">
        <f>$V$12</f>
        <v>0</v>
      </c>
      <c r="T42" s="378"/>
      <c r="U42" s="393" t="str">
        <f>IF(OR(V42="",Y42=""),"",IF(V42&gt;Y42,"○",IF(V42=Y42,"△","●")))</f>
        <v>△</v>
      </c>
      <c r="V42" s="381">
        <f>$Q$18</f>
        <v>1</v>
      </c>
      <c r="W42" s="382"/>
      <c r="X42" s="385" t="s">
        <v>62</v>
      </c>
      <c r="Y42" s="381">
        <f>$V$18</f>
        <v>1</v>
      </c>
      <c r="Z42" s="378"/>
      <c r="AA42" s="393" t="str">
        <f t="shared" ref="AA42:AA46" si="41">IF(OR(AB42="",AE42=""),"",IF(AB42&gt;AE42,"○",IF(AB42=AE42,"△","●")))</f>
        <v>○</v>
      </c>
      <c r="AB42" s="381">
        <f>$Q$24</f>
        <v>1</v>
      </c>
      <c r="AC42" s="382"/>
      <c r="AD42" s="385" t="s">
        <v>62</v>
      </c>
      <c r="AE42" s="381">
        <f>$V$24</f>
        <v>0</v>
      </c>
      <c r="AF42" s="378"/>
      <c r="AG42" s="377">
        <f t="shared" ref="AG42:AG46" si="42">IF(AND($J42="",$P42="",$V42="",$AB42=""),"",COUNTIF($I42:$AF42,"○")*3+COUNTIF($I42:$AF42,"△")*1)</f>
        <v>7</v>
      </c>
      <c r="AH42" s="378"/>
      <c r="AI42" s="377">
        <f>IF(AND($J42="",$P42="",$V42="",$AB42=""),"",SUM($J42,$P42,$V42,$AB42))</f>
        <v>7</v>
      </c>
      <c r="AJ42" s="378"/>
      <c r="AK42" s="377">
        <f t="shared" ref="AK42:AK46" si="43">IF(AND($M42="",$S42="",$Y42="",$AE42),"",SUM($M42,$S42,$Y42,$AE42))</f>
        <v>1</v>
      </c>
      <c r="AL42" s="378"/>
      <c r="AM42" s="377">
        <f>IF(OR(AI42="",AK42=""),"",AI42-AK42)</f>
        <v>6</v>
      </c>
      <c r="AN42" s="348"/>
      <c r="AO42" s="378"/>
      <c r="AP42" s="377">
        <v>1</v>
      </c>
      <c r="AQ42" s="378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</row>
    <row r="43" spans="2:60" s="111" customFormat="1" ht="11.25" customHeight="1">
      <c r="B43" s="526"/>
      <c r="C43" s="379"/>
      <c r="D43" s="369"/>
      <c r="E43" s="369"/>
      <c r="F43" s="369"/>
      <c r="G43" s="369"/>
      <c r="H43" s="380"/>
      <c r="I43" s="390"/>
      <c r="J43" s="391"/>
      <c r="K43" s="391"/>
      <c r="L43" s="391"/>
      <c r="M43" s="391"/>
      <c r="N43" s="392"/>
      <c r="O43" s="394"/>
      <c r="P43" s="383"/>
      <c r="Q43" s="384"/>
      <c r="R43" s="386"/>
      <c r="S43" s="383"/>
      <c r="T43" s="380"/>
      <c r="U43" s="394"/>
      <c r="V43" s="383"/>
      <c r="W43" s="384"/>
      <c r="X43" s="386"/>
      <c r="Y43" s="383"/>
      <c r="Z43" s="380"/>
      <c r="AA43" s="394"/>
      <c r="AB43" s="383"/>
      <c r="AC43" s="384"/>
      <c r="AD43" s="386"/>
      <c r="AE43" s="383"/>
      <c r="AF43" s="380"/>
      <c r="AG43" s="379"/>
      <c r="AH43" s="380"/>
      <c r="AI43" s="379"/>
      <c r="AJ43" s="380"/>
      <c r="AK43" s="379"/>
      <c r="AL43" s="380"/>
      <c r="AM43" s="379"/>
      <c r="AN43" s="369"/>
      <c r="AO43" s="380"/>
      <c r="AP43" s="379"/>
      <c r="AQ43" s="380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</row>
    <row r="44" spans="2:60" s="111" customFormat="1" ht="11.25" customHeight="1">
      <c r="B44" s="526">
        <v>5</v>
      </c>
      <c r="C44" s="397" t="str">
        <f ca="1">AE5</f>
        <v>国本ＪＳＣ</v>
      </c>
      <c r="D44" s="348"/>
      <c r="E44" s="348"/>
      <c r="F44" s="348"/>
      <c r="G44" s="348"/>
      <c r="H44" s="378"/>
      <c r="I44" s="393" t="str">
        <f t="shared" ref="I44:I48" si="44">IF(OR(J44="",M44=""),"",IF(J44&gt;M44,"○",IF(J44=M44,"△","●")))</f>
        <v>●</v>
      </c>
      <c r="J44" s="381">
        <f>IF(S42="","",S42)</f>
        <v>0</v>
      </c>
      <c r="K44" s="382"/>
      <c r="L44" s="385" t="s">
        <v>62</v>
      </c>
      <c r="M44" s="381">
        <f>IF(P42="","",P42)</f>
        <v>5</v>
      </c>
      <c r="N44" s="378"/>
      <c r="O44" s="387"/>
      <c r="P44" s="388"/>
      <c r="Q44" s="388"/>
      <c r="R44" s="388"/>
      <c r="S44" s="388"/>
      <c r="T44" s="389"/>
      <c r="U44" s="393" t="str">
        <f>IF(OR(V44="",Y44=""),"",IF(V44&gt;Y44,"○",IF(V44=Y44,"△","●")))</f>
        <v>●</v>
      </c>
      <c r="V44" s="381">
        <f>$Q$26</f>
        <v>0</v>
      </c>
      <c r="W44" s="382"/>
      <c r="X44" s="385" t="s">
        <v>62</v>
      </c>
      <c r="Y44" s="381">
        <f>$V$26</f>
        <v>2</v>
      </c>
      <c r="Z44" s="378"/>
      <c r="AA44" s="393" t="str">
        <f t="shared" si="41"/>
        <v>○</v>
      </c>
      <c r="AB44" s="381">
        <f>$Q$20</f>
        <v>2</v>
      </c>
      <c r="AC44" s="382"/>
      <c r="AD44" s="385" t="s">
        <v>62</v>
      </c>
      <c r="AE44" s="381">
        <f>$V$20</f>
        <v>1</v>
      </c>
      <c r="AF44" s="378"/>
      <c r="AG44" s="377">
        <f t="shared" si="42"/>
        <v>3</v>
      </c>
      <c r="AH44" s="378"/>
      <c r="AI44" s="377">
        <f t="shared" ref="AI44" si="45">IF(AND($J44="",$P44="",$V44="",$AB44=""),"",SUM($J44,$P44,$V44,$AB44))</f>
        <v>2</v>
      </c>
      <c r="AJ44" s="378"/>
      <c r="AK44" s="377">
        <f t="shared" si="43"/>
        <v>8</v>
      </c>
      <c r="AL44" s="378"/>
      <c r="AM44" s="377">
        <f t="shared" ref="AM44" si="46">IF(OR(AI44="",AK44=""),"",AI44-AK44)</f>
        <v>-6</v>
      </c>
      <c r="AN44" s="348"/>
      <c r="AO44" s="378"/>
      <c r="AP44" s="377">
        <v>3</v>
      </c>
      <c r="AQ44" s="378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</row>
    <row r="45" spans="2:60" s="111" customFormat="1" ht="11.25" customHeight="1" thickBot="1">
      <c r="B45" s="526"/>
      <c r="C45" s="751"/>
      <c r="D45" s="365"/>
      <c r="E45" s="365"/>
      <c r="F45" s="365"/>
      <c r="G45" s="365"/>
      <c r="H45" s="752"/>
      <c r="I45" s="394"/>
      <c r="J45" s="383"/>
      <c r="K45" s="384"/>
      <c r="L45" s="386"/>
      <c r="M45" s="383"/>
      <c r="N45" s="380"/>
      <c r="O45" s="390"/>
      <c r="P45" s="391"/>
      <c r="Q45" s="391"/>
      <c r="R45" s="391"/>
      <c r="S45" s="391"/>
      <c r="T45" s="392"/>
      <c r="U45" s="394"/>
      <c r="V45" s="383"/>
      <c r="W45" s="384"/>
      <c r="X45" s="386"/>
      <c r="Y45" s="383"/>
      <c r="Z45" s="380"/>
      <c r="AA45" s="394"/>
      <c r="AB45" s="383"/>
      <c r="AC45" s="384"/>
      <c r="AD45" s="386"/>
      <c r="AE45" s="383"/>
      <c r="AF45" s="380"/>
      <c r="AG45" s="379"/>
      <c r="AH45" s="380"/>
      <c r="AI45" s="379"/>
      <c r="AJ45" s="380"/>
      <c r="AK45" s="379"/>
      <c r="AL45" s="380"/>
      <c r="AM45" s="379"/>
      <c r="AN45" s="369"/>
      <c r="AO45" s="380"/>
      <c r="AP45" s="379"/>
      <c r="AQ45" s="380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</row>
    <row r="46" spans="2:60" s="111" customFormat="1" ht="11.25" customHeight="1">
      <c r="B46" s="746">
        <v>6</v>
      </c>
      <c r="C46" s="747" t="str">
        <f ca="1">AE6</f>
        <v>ＦＣアネーロ</v>
      </c>
      <c r="D46" s="315"/>
      <c r="E46" s="315"/>
      <c r="F46" s="315"/>
      <c r="G46" s="315"/>
      <c r="H46" s="316"/>
      <c r="I46" s="749" t="str">
        <f t="shared" si="44"/>
        <v>△</v>
      </c>
      <c r="J46" s="381">
        <f>IF(Y42="","",Y42)</f>
        <v>1</v>
      </c>
      <c r="K46" s="382"/>
      <c r="L46" s="385" t="s">
        <v>62</v>
      </c>
      <c r="M46" s="381">
        <f>IF(V42="","",V42)</f>
        <v>1</v>
      </c>
      <c r="N46" s="378"/>
      <c r="O46" s="393" t="str">
        <f>IF(OR(P46="",S46=""),"",IF(P46&gt;S46,"○",IF(P46=S46,"△","●")))</f>
        <v>○</v>
      </c>
      <c r="P46" s="381">
        <f>IF(Y44="","",Y44)</f>
        <v>2</v>
      </c>
      <c r="Q46" s="382"/>
      <c r="R46" s="385" t="s">
        <v>62</v>
      </c>
      <c r="S46" s="381">
        <f>IF(V44="","",V44)</f>
        <v>0</v>
      </c>
      <c r="T46" s="378"/>
      <c r="U46" s="387"/>
      <c r="V46" s="388"/>
      <c r="W46" s="388"/>
      <c r="X46" s="388"/>
      <c r="Y46" s="388"/>
      <c r="Z46" s="389"/>
      <c r="AA46" s="393" t="str">
        <f t="shared" si="41"/>
        <v>○</v>
      </c>
      <c r="AB46" s="381">
        <f>$Q$14</f>
        <v>3</v>
      </c>
      <c r="AC46" s="382"/>
      <c r="AD46" s="385" t="s">
        <v>62</v>
      </c>
      <c r="AE46" s="381">
        <f>$V$14</f>
        <v>0</v>
      </c>
      <c r="AF46" s="378"/>
      <c r="AG46" s="377">
        <f t="shared" si="42"/>
        <v>7</v>
      </c>
      <c r="AH46" s="378"/>
      <c r="AI46" s="377">
        <f t="shared" ref="AI46" si="47">IF(AND($J46="",$P46="",$V46="",$AB46=""),"",SUM($J46,$P46,$V46,$AB46))</f>
        <v>6</v>
      </c>
      <c r="AJ46" s="378"/>
      <c r="AK46" s="377">
        <f t="shared" si="43"/>
        <v>1</v>
      </c>
      <c r="AL46" s="378"/>
      <c r="AM46" s="377">
        <f t="shared" ref="AM46" si="48">IF(OR(AI46="",AK46=""),"",AI46-AK46)</f>
        <v>5</v>
      </c>
      <c r="AN46" s="348"/>
      <c r="AO46" s="378"/>
      <c r="AP46" s="377">
        <v>2</v>
      </c>
      <c r="AQ46" s="378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</row>
    <row r="47" spans="2:60" s="111" customFormat="1" ht="11.25" customHeight="1" thickBot="1">
      <c r="B47" s="746"/>
      <c r="C47" s="748"/>
      <c r="D47" s="318"/>
      <c r="E47" s="318"/>
      <c r="F47" s="318"/>
      <c r="G47" s="318"/>
      <c r="H47" s="319"/>
      <c r="I47" s="750"/>
      <c r="J47" s="383"/>
      <c r="K47" s="384"/>
      <c r="L47" s="386"/>
      <c r="M47" s="383"/>
      <c r="N47" s="380"/>
      <c r="O47" s="394"/>
      <c r="P47" s="383"/>
      <c r="Q47" s="384"/>
      <c r="R47" s="386"/>
      <c r="S47" s="383"/>
      <c r="T47" s="380"/>
      <c r="U47" s="390"/>
      <c r="V47" s="391"/>
      <c r="W47" s="391"/>
      <c r="X47" s="391"/>
      <c r="Y47" s="391"/>
      <c r="Z47" s="392"/>
      <c r="AA47" s="394"/>
      <c r="AB47" s="383"/>
      <c r="AC47" s="384"/>
      <c r="AD47" s="386"/>
      <c r="AE47" s="383"/>
      <c r="AF47" s="380"/>
      <c r="AG47" s="379"/>
      <c r="AH47" s="380"/>
      <c r="AI47" s="379"/>
      <c r="AJ47" s="380"/>
      <c r="AK47" s="379"/>
      <c r="AL47" s="380"/>
      <c r="AM47" s="379"/>
      <c r="AN47" s="369"/>
      <c r="AO47" s="380"/>
      <c r="AP47" s="379"/>
      <c r="AQ47" s="380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</row>
    <row r="48" spans="2:60" s="111" customFormat="1" ht="11.25" customHeight="1">
      <c r="B48" s="526">
        <v>7</v>
      </c>
      <c r="C48" s="753" t="str">
        <f ca="1">AE7</f>
        <v>ウエストフットコム</v>
      </c>
      <c r="D48" s="365"/>
      <c r="E48" s="365"/>
      <c r="F48" s="365"/>
      <c r="G48" s="365"/>
      <c r="H48" s="752"/>
      <c r="I48" s="393" t="str">
        <f t="shared" si="44"/>
        <v>●</v>
      </c>
      <c r="J48" s="381">
        <f>IF(AE42="","",AE42)</f>
        <v>0</v>
      </c>
      <c r="K48" s="382"/>
      <c r="L48" s="385" t="s">
        <v>62</v>
      </c>
      <c r="M48" s="381">
        <f>IF(AB42="","",AB42)</f>
        <v>1</v>
      </c>
      <c r="N48" s="378"/>
      <c r="O48" s="393" t="str">
        <f>IF(OR(P48="",S48=""),"",IF(P48&gt;S48,"○",IF(P48=S48,"△","●")))</f>
        <v>●</v>
      </c>
      <c r="P48" s="381">
        <f>IF(AE44="","",AE44)</f>
        <v>1</v>
      </c>
      <c r="Q48" s="382"/>
      <c r="R48" s="385" t="s">
        <v>62</v>
      </c>
      <c r="S48" s="381">
        <f>IF(AB44="","",AB44)</f>
        <v>2</v>
      </c>
      <c r="T48" s="378"/>
      <c r="U48" s="393" t="str">
        <f>IF(OR(V48="",Y48=""),"",IF(V48&gt;Y48,"○",IF(V48=Y48,"△","●")))</f>
        <v>●</v>
      </c>
      <c r="V48" s="381">
        <f>IF(AE46="","",AE46)</f>
        <v>0</v>
      </c>
      <c r="W48" s="382"/>
      <c r="X48" s="385" t="s">
        <v>62</v>
      </c>
      <c r="Y48" s="381">
        <f>IF(AB46="","",AB46)</f>
        <v>3</v>
      </c>
      <c r="Z48" s="378"/>
      <c r="AA48" s="387"/>
      <c r="AB48" s="388"/>
      <c r="AC48" s="388"/>
      <c r="AD48" s="388"/>
      <c r="AE48" s="388"/>
      <c r="AF48" s="389"/>
      <c r="AG48" s="377">
        <f>IF(AND($J48="",$P48="",$V48="",$AB48=""),"",COUNTIF($I48:$AF48,"○")*3+COUNTIF($I48:$AF48,"△")*1)</f>
        <v>0</v>
      </c>
      <c r="AH48" s="378"/>
      <c r="AI48" s="377">
        <f t="shared" ref="AI48" si="49">IF(AND($J48="",$P48="",$V48="",$AB48=""),"",SUM($J48,$P48,$V48,$AB48))</f>
        <v>1</v>
      </c>
      <c r="AJ48" s="378"/>
      <c r="AK48" s="377">
        <f>IF(AND($M48="",$S48="",$Y48="",$AE48),"",SUM($M48,$S48,$Y48,$AE48))</f>
        <v>6</v>
      </c>
      <c r="AL48" s="378"/>
      <c r="AM48" s="377">
        <f t="shared" ref="AM48" si="50">IF(OR(AI48="",AK48=""),"",AI48-AK48)</f>
        <v>-5</v>
      </c>
      <c r="AN48" s="348"/>
      <c r="AO48" s="378"/>
      <c r="AP48" s="377">
        <v>4</v>
      </c>
      <c r="AQ48" s="378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</row>
    <row r="49" spans="2:60" s="111" customFormat="1" ht="11.25" customHeight="1">
      <c r="B49" s="526"/>
      <c r="C49" s="379"/>
      <c r="D49" s="369"/>
      <c r="E49" s="369"/>
      <c r="F49" s="369"/>
      <c r="G49" s="369"/>
      <c r="H49" s="380"/>
      <c r="I49" s="394"/>
      <c r="J49" s="383"/>
      <c r="K49" s="384"/>
      <c r="L49" s="386"/>
      <c r="M49" s="383"/>
      <c r="N49" s="380"/>
      <c r="O49" s="394"/>
      <c r="P49" s="383"/>
      <c r="Q49" s="384"/>
      <c r="R49" s="386"/>
      <c r="S49" s="383"/>
      <c r="T49" s="380"/>
      <c r="U49" s="394"/>
      <c r="V49" s="383"/>
      <c r="W49" s="384"/>
      <c r="X49" s="386"/>
      <c r="Y49" s="383"/>
      <c r="Z49" s="380"/>
      <c r="AA49" s="390"/>
      <c r="AB49" s="391"/>
      <c r="AC49" s="391"/>
      <c r="AD49" s="391"/>
      <c r="AE49" s="391"/>
      <c r="AF49" s="392"/>
      <c r="AG49" s="379"/>
      <c r="AH49" s="380"/>
      <c r="AI49" s="379"/>
      <c r="AJ49" s="380"/>
      <c r="AK49" s="379"/>
      <c r="AL49" s="380"/>
      <c r="AM49" s="379"/>
      <c r="AN49" s="369"/>
      <c r="AO49" s="380"/>
      <c r="AP49" s="379"/>
      <c r="AQ49" s="380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</row>
    <row r="50" spans="2:60" ht="13.5"/>
    <row r="51" spans="2:60" ht="14.25">
      <c r="B51" s="83"/>
      <c r="C51" s="83"/>
      <c r="D51" s="374" t="s">
        <v>105</v>
      </c>
      <c r="E51" s="374"/>
      <c r="F51" s="374"/>
      <c r="G51" s="374"/>
      <c r="H51" s="374"/>
      <c r="I51" s="374"/>
      <c r="J51" s="374" t="s">
        <v>97</v>
      </c>
      <c r="K51" s="374"/>
      <c r="L51" s="374"/>
      <c r="M51" s="374"/>
      <c r="N51" s="374"/>
      <c r="O51" s="374"/>
      <c r="P51" s="374"/>
      <c r="Q51" s="374"/>
      <c r="R51" s="374" t="s">
        <v>106</v>
      </c>
      <c r="S51" s="374"/>
      <c r="T51" s="374"/>
      <c r="U51" s="374"/>
      <c r="V51" s="374"/>
      <c r="W51" s="374"/>
      <c r="X51" s="374"/>
      <c r="Y51" s="374"/>
      <c r="Z51" s="374"/>
      <c r="AA51" s="374" t="s">
        <v>107</v>
      </c>
      <c r="AB51" s="374"/>
      <c r="AC51" s="374"/>
      <c r="AD51" s="374" t="s">
        <v>108</v>
      </c>
      <c r="AE51" s="374"/>
      <c r="AF51" s="374"/>
      <c r="AG51" s="374"/>
      <c r="AH51" s="374"/>
      <c r="AI51" s="374"/>
      <c r="AJ51" s="374"/>
      <c r="AK51" s="374"/>
      <c r="AL51" s="374"/>
      <c r="AM51" s="374"/>
      <c r="AN51" s="83"/>
      <c r="AO51" s="83"/>
      <c r="AP51" s="83"/>
    </row>
    <row r="52" spans="2:60" ht="18" customHeight="1">
      <c r="B52" s="83"/>
      <c r="C52" s="83"/>
      <c r="D52" s="374" t="s">
        <v>109</v>
      </c>
      <c r="E52" s="374"/>
      <c r="F52" s="374"/>
      <c r="G52" s="374"/>
      <c r="H52" s="374"/>
      <c r="I52" s="374"/>
      <c r="J52" s="374" t="s">
        <v>270</v>
      </c>
      <c r="K52" s="374"/>
      <c r="L52" s="374"/>
      <c r="M52" s="374"/>
      <c r="N52" s="374"/>
      <c r="O52" s="374"/>
      <c r="P52" s="374"/>
      <c r="Q52" s="374"/>
      <c r="R52" s="374" t="s">
        <v>271</v>
      </c>
      <c r="S52" s="374"/>
      <c r="T52" s="374"/>
      <c r="U52" s="374"/>
      <c r="V52" s="374"/>
      <c r="W52" s="374"/>
      <c r="X52" s="374"/>
      <c r="Y52" s="374"/>
      <c r="Z52" s="374"/>
      <c r="AA52" s="376">
        <v>12</v>
      </c>
      <c r="AB52" s="376"/>
      <c r="AC52" s="376"/>
      <c r="AD52" s="375" t="s">
        <v>272</v>
      </c>
      <c r="AE52" s="375"/>
      <c r="AF52" s="375"/>
      <c r="AG52" s="375"/>
      <c r="AH52" s="375"/>
      <c r="AI52" s="375"/>
      <c r="AJ52" s="375"/>
      <c r="AK52" s="375"/>
      <c r="AL52" s="375"/>
      <c r="AM52" s="375"/>
      <c r="AN52" s="83"/>
      <c r="AO52" s="83"/>
      <c r="AP52" s="83"/>
    </row>
    <row r="53" spans="2:60" ht="18" customHeight="1">
      <c r="B53" s="83"/>
      <c r="C53" s="83"/>
      <c r="D53" s="374" t="s">
        <v>109</v>
      </c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Z53" s="374"/>
      <c r="AA53" s="374"/>
      <c r="AB53" s="374"/>
      <c r="AC53" s="374"/>
      <c r="AD53" s="375"/>
      <c r="AE53" s="375"/>
      <c r="AF53" s="375"/>
      <c r="AG53" s="375"/>
      <c r="AH53" s="375"/>
      <c r="AI53" s="375"/>
      <c r="AJ53" s="375"/>
      <c r="AK53" s="375"/>
      <c r="AL53" s="375"/>
      <c r="AM53" s="375"/>
      <c r="AN53" s="83"/>
      <c r="AO53" s="83"/>
      <c r="AP53" s="83"/>
    </row>
    <row r="54" spans="2:60" ht="18" customHeight="1">
      <c r="B54" s="83"/>
      <c r="C54" s="83"/>
      <c r="D54" s="374" t="s">
        <v>109</v>
      </c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374"/>
      <c r="X54" s="374"/>
      <c r="Y54" s="374"/>
      <c r="Z54" s="374"/>
      <c r="AA54" s="374"/>
      <c r="AB54" s="374"/>
      <c r="AC54" s="374"/>
      <c r="AD54" s="375"/>
      <c r="AE54" s="375"/>
      <c r="AF54" s="375"/>
      <c r="AG54" s="375"/>
      <c r="AH54" s="375"/>
      <c r="AI54" s="375"/>
      <c r="AJ54" s="375"/>
      <c r="AK54" s="375"/>
      <c r="AL54" s="375"/>
      <c r="AM54" s="375"/>
      <c r="AN54" s="83"/>
      <c r="AO54" s="83"/>
      <c r="AP54" s="83"/>
    </row>
  </sheetData>
  <mergeCells count="302">
    <mergeCell ref="BC33:BF34"/>
    <mergeCell ref="BC36:BF37"/>
    <mergeCell ref="C2:F2"/>
    <mergeCell ref="G2:O2"/>
    <mergeCell ref="P2:S2"/>
    <mergeCell ref="T2:AB2"/>
    <mergeCell ref="AC2:AF2"/>
    <mergeCell ref="AG2:AL2"/>
    <mergeCell ref="AM2:AO2"/>
    <mergeCell ref="F5:G5"/>
    <mergeCell ref="H5:N5"/>
    <mergeCell ref="O5:Q5"/>
    <mergeCell ref="AC5:AD5"/>
    <mergeCell ref="AE5:AK5"/>
    <mergeCell ref="AL5:AN5"/>
    <mergeCell ref="D4:D6"/>
    <mergeCell ref="F4:G4"/>
    <mergeCell ref="H4:N4"/>
    <mergeCell ref="O4:Q4"/>
    <mergeCell ref="S4:Y4"/>
    <mergeCell ref="AA4:AA7"/>
    <mergeCell ref="F6:G6"/>
    <mergeCell ref="H6:N6"/>
    <mergeCell ref="O6:Q6"/>
    <mergeCell ref="AC6:AD6"/>
    <mergeCell ref="AE6:AK6"/>
    <mergeCell ref="AL6:AN6"/>
    <mergeCell ref="AC7:AD7"/>
    <mergeCell ref="AE7:AK7"/>
    <mergeCell ref="AL7:AN7"/>
    <mergeCell ref="AC4:AD4"/>
    <mergeCell ref="AE4:AK4"/>
    <mergeCell ref="AL4:AN4"/>
    <mergeCell ref="AI9:AP9"/>
    <mergeCell ref="X9:AD9"/>
    <mergeCell ref="AE9:AH9"/>
    <mergeCell ref="AI12:AP13"/>
    <mergeCell ref="B10:B11"/>
    <mergeCell ref="C10:E11"/>
    <mergeCell ref="F10:I11"/>
    <mergeCell ref="J10:P11"/>
    <mergeCell ref="Q10:R11"/>
    <mergeCell ref="V10:W11"/>
    <mergeCell ref="X10:AD11"/>
    <mergeCell ref="AE10:AH11"/>
    <mergeCell ref="AI10:AP11"/>
    <mergeCell ref="B12:B13"/>
    <mergeCell ref="C12:E13"/>
    <mergeCell ref="F12:I13"/>
    <mergeCell ref="J12:P13"/>
    <mergeCell ref="Q12:R13"/>
    <mergeCell ref="V12:W13"/>
    <mergeCell ref="C9:E9"/>
    <mergeCell ref="F9:I9"/>
    <mergeCell ref="J9:P9"/>
    <mergeCell ref="Q9:W9"/>
    <mergeCell ref="X12:AD13"/>
    <mergeCell ref="AI14:AP15"/>
    <mergeCell ref="B16:B17"/>
    <mergeCell ref="C16:E17"/>
    <mergeCell ref="F16:I17"/>
    <mergeCell ref="J16:P17"/>
    <mergeCell ref="Q16:R17"/>
    <mergeCell ref="V16:W17"/>
    <mergeCell ref="X16:AD17"/>
    <mergeCell ref="AE16:AH17"/>
    <mergeCell ref="AI16:AP17"/>
    <mergeCell ref="B14:B15"/>
    <mergeCell ref="C14:E15"/>
    <mergeCell ref="F14:I15"/>
    <mergeCell ref="J14:P15"/>
    <mergeCell ref="Q14:R15"/>
    <mergeCell ref="V14:W15"/>
    <mergeCell ref="X14:AD15"/>
    <mergeCell ref="AE12:AH13"/>
    <mergeCell ref="B18:B19"/>
    <mergeCell ref="C18:E19"/>
    <mergeCell ref="F18:I19"/>
    <mergeCell ref="J18:P19"/>
    <mergeCell ref="Q18:R19"/>
    <mergeCell ref="V18:W19"/>
    <mergeCell ref="X18:AD19"/>
    <mergeCell ref="AE18:AH19"/>
    <mergeCell ref="AE14:AH15"/>
    <mergeCell ref="AI18:AP19"/>
    <mergeCell ref="X20:AD21"/>
    <mergeCell ref="AE20:AH21"/>
    <mergeCell ref="AI20:AP21"/>
    <mergeCell ref="B22:B23"/>
    <mergeCell ref="C22:E23"/>
    <mergeCell ref="F22:I23"/>
    <mergeCell ref="J22:P23"/>
    <mergeCell ref="Q22:R23"/>
    <mergeCell ref="V22:W23"/>
    <mergeCell ref="X22:AD23"/>
    <mergeCell ref="B20:B21"/>
    <mergeCell ref="C20:E21"/>
    <mergeCell ref="F20:I21"/>
    <mergeCell ref="J20:P21"/>
    <mergeCell ref="Q20:R21"/>
    <mergeCell ref="V20:W21"/>
    <mergeCell ref="AE22:AH23"/>
    <mergeCell ref="AI22:AP23"/>
    <mergeCell ref="B24:B25"/>
    <mergeCell ref="C24:E25"/>
    <mergeCell ref="F24:I25"/>
    <mergeCell ref="J24:P25"/>
    <mergeCell ref="Q24:R25"/>
    <mergeCell ref="V24:W25"/>
    <mergeCell ref="X24:AD25"/>
    <mergeCell ref="AE24:AH25"/>
    <mergeCell ref="AI24:AP25"/>
    <mergeCell ref="B26:B27"/>
    <mergeCell ref="C26:E27"/>
    <mergeCell ref="F26:I27"/>
    <mergeCell ref="J26:P27"/>
    <mergeCell ref="Q26:R27"/>
    <mergeCell ref="V26:W27"/>
    <mergeCell ref="X26:AD27"/>
    <mergeCell ref="AE26:AH27"/>
    <mergeCell ref="AI26:AP27"/>
    <mergeCell ref="B31:B32"/>
    <mergeCell ref="C31:H32"/>
    <mergeCell ref="I31:N32"/>
    <mergeCell ref="O31:T32"/>
    <mergeCell ref="U31:Z32"/>
    <mergeCell ref="B28:B29"/>
    <mergeCell ref="C28:E29"/>
    <mergeCell ref="F28:I29"/>
    <mergeCell ref="J28:K29"/>
    <mergeCell ref="L28:P29"/>
    <mergeCell ref="Q28:R29"/>
    <mergeCell ref="C33:H34"/>
    <mergeCell ref="I33:N34"/>
    <mergeCell ref="O33:O34"/>
    <mergeCell ref="P33:Q34"/>
    <mergeCell ref="AA33:AB34"/>
    <mergeCell ref="AC33:AD34"/>
    <mergeCell ref="AE33:AF34"/>
    <mergeCell ref="AG33:AI34"/>
    <mergeCell ref="V28:W29"/>
    <mergeCell ref="X28:AB29"/>
    <mergeCell ref="AC28:AD29"/>
    <mergeCell ref="AE28:AH29"/>
    <mergeCell ref="AI28:AP29"/>
    <mergeCell ref="AA31:AB32"/>
    <mergeCell ref="AC31:AD32"/>
    <mergeCell ref="AE31:AF32"/>
    <mergeCell ref="AG31:AI32"/>
    <mergeCell ref="AJ31:AK32"/>
    <mergeCell ref="M35:N36"/>
    <mergeCell ref="O35:T36"/>
    <mergeCell ref="U35:U36"/>
    <mergeCell ref="V35:W36"/>
    <mergeCell ref="AJ33:AK34"/>
    <mergeCell ref="B35:B36"/>
    <mergeCell ref="C35:H36"/>
    <mergeCell ref="I35:I36"/>
    <mergeCell ref="J35:K36"/>
    <mergeCell ref="L35:L36"/>
    <mergeCell ref="R33:R34"/>
    <mergeCell ref="S33:T34"/>
    <mergeCell ref="U33:U34"/>
    <mergeCell ref="V33:W34"/>
    <mergeCell ref="X33:X34"/>
    <mergeCell ref="Y33:Z34"/>
    <mergeCell ref="AA35:AB36"/>
    <mergeCell ref="AC35:AD36"/>
    <mergeCell ref="AE35:AF36"/>
    <mergeCell ref="AG35:AI36"/>
    <mergeCell ref="AJ35:AK36"/>
    <mergeCell ref="X35:X36"/>
    <mergeCell ref="Y35:Z36"/>
    <mergeCell ref="B33:B34"/>
    <mergeCell ref="AP40:AQ41"/>
    <mergeCell ref="AA37:AB38"/>
    <mergeCell ref="AC37:AD38"/>
    <mergeCell ref="AE37:AF38"/>
    <mergeCell ref="AG37:AI38"/>
    <mergeCell ref="AJ37:AK38"/>
    <mergeCell ref="B40:B41"/>
    <mergeCell ref="C40:H41"/>
    <mergeCell ref="I40:N41"/>
    <mergeCell ref="O40:T41"/>
    <mergeCell ref="U40:Z41"/>
    <mergeCell ref="M37:N38"/>
    <mergeCell ref="O37:O38"/>
    <mergeCell ref="P37:Q38"/>
    <mergeCell ref="R37:R38"/>
    <mergeCell ref="S37:T38"/>
    <mergeCell ref="U37:Z38"/>
    <mergeCell ref="B37:B38"/>
    <mergeCell ref="C37:H38"/>
    <mergeCell ref="I37:I38"/>
    <mergeCell ref="J37:K38"/>
    <mergeCell ref="L37:L38"/>
    <mergeCell ref="I42:N43"/>
    <mergeCell ref="O42:O43"/>
    <mergeCell ref="P42:Q43"/>
    <mergeCell ref="R42:R43"/>
    <mergeCell ref="AA40:AF41"/>
    <mergeCell ref="AG40:AH41"/>
    <mergeCell ref="AI40:AJ41"/>
    <mergeCell ref="AK40:AL41"/>
    <mergeCell ref="AM40:AO41"/>
    <mergeCell ref="AM42:AO43"/>
    <mergeCell ref="AP42:AQ43"/>
    <mergeCell ref="AD42:AD43"/>
    <mergeCell ref="AE42:AF43"/>
    <mergeCell ref="AG42:AH43"/>
    <mergeCell ref="AI42:AJ43"/>
    <mergeCell ref="AK42:AL43"/>
    <mergeCell ref="B44:B45"/>
    <mergeCell ref="C44:H45"/>
    <mergeCell ref="I44:I45"/>
    <mergeCell ref="J44:K45"/>
    <mergeCell ref="L44:L45"/>
    <mergeCell ref="M44:N45"/>
    <mergeCell ref="O44:T45"/>
    <mergeCell ref="U44:U45"/>
    <mergeCell ref="AB42:AC43"/>
    <mergeCell ref="S42:T43"/>
    <mergeCell ref="U42:U43"/>
    <mergeCell ref="V42:W43"/>
    <mergeCell ref="X42:X43"/>
    <mergeCell ref="Y42:Z43"/>
    <mergeCell ref="AA42:AA43"/>
    <mergeCell ref="B42:B43"/>
    <mergeCell ref="C42:H43"/>
    <mergeCell ref="AE44:AF45"/>
    <mergeCell ref="AG44:AH45"/>
    <mergeCell ref="AI44:AJ45"/>
    <mergeCell ref="AK44:AL45"/>
    <mergeCell ref="AM44:AO45"/>
    <mergeCell ref="AM46:AO47"/>
    <mergeCell ref="AP44:AQ45"/>
    <mergeCell ref="V44:W45"/>
    <mergeCell ref="X44:X45"/>
    <mergeCell ref="Y44:Z45"/>
    <mergeCell ref="AA44:AA45"/>
    <mergeCell ref="AB44:AC45"/>
    <mergeCell ref="AD44:AD45"/>
    <mergeCell ref="B48:B49"/>
    <mergeCell ref="C48:H49"/>
    <mergeCell ref="I48:I49"/>
    <mergeCell ref="J48:K49"/>
    <mergeCell ref="L48:L49"/>
    <mergeCell ref="M48:N49"/>
    <mergeCell ref="O48:O49"/>
    <mergeCell ref="P48:Q49"/>
    <mergeCell ref="AB46:AC47"/>
    <mergeCell ref="O46:O47"/>
    <mergeCell ref="P46:Q47"/>
    <mergeCell ref="R46:R47"/>
    <mergeCell ref="S46:T47"/>
    <mergeCell ref="U46:Z47"/>
    <mergeCell ref="AA46:AA47"/>
    <mergeCell ref="B46:B47"/>
    <mergeCell ref="C46:H47"/>
    <mergeCell ref="AA48:AF49"/>
    <mergeCell ref="I46:I47"/>
    <mergeCell ref="J46:K47"/>
    <mergeCell ref="L46:L47"/>
    <mergeCell ref="M46:N47"/>
    <mergeCell ref="AM48:AO49"/>
    <mergeCell ref="AP48:AQ49"/>
    <mergeCell ref="R48:R49"/>
    <mergeCell ref="S48:T49"/>
    <mergeCell ref="U48:U49"/>
    <mergeCell ref="V48:W49"/>
    <mergeCell ref="X48:X49"/>
    <mergeCell ref="Y48:Z49"/>
    <mergeCell ref="AP46:AQ47"/>
    <mergeCell ref="AD46:AD47"/>
    <mergeCell ref="AE46:AF47"/>
    <mergeCell ref="AG46:AH47"/>
    <mergeCell ref="AI46:AJ47"/>
    <mergeCell ref="AK46:AL47"/>
    <mergeCell ref="A1:AQ1"/>
    <mergeCell ref="D53:I53"/>
    <mergeCell ref="J53:Q53"/>
    <mergeCell ref="R53:Z53"/>
    <mergeCell ref="AA53:AC53"/>
    <mergeCell ref="AD53:AM53"/>
    <mergeCell ref="D54:I54"/>
    <mergeCell ref="J54:Q54"/>
    <mergeCell ref="R54:Z54"/>
    <mergeCell ref="AA54:AC54"/>
    <mergeCell ref="AD54:AM54"/>
    <mergeCell ref="D51:I51"/>
    <mergeCell ref="J51:Q51"/>
    <mergeCell ref="R51:Z51"/>
    <mergeCell ref="AA51:AC51"/>
    <mergeCell ref="AD51:AM51"/>
    <mergeCell ref="D52:I52"/>
    <mergeCell ref="J52:Q52"/>
    <mergeCell ref="R52:Z52"/>
    <mergeCell ref="AA52:AC52"/>
    <mergeCell ref="AD52:AM52"/>
    <mergeCell ref="AG48:AH49"/>
    <mergeCell ref="AI48:AJ49"/>
    <mergeCell ref="AK48:AL49"/>
  </mergeCells>
  <phoneticPr fontId="29"/>
  <conditionalFormatting sqref="AM2:AO2">
    <cfRule type="expression" dxfId="55" priority="17">
      <formula>WEEKDAY(AM2)=7</formula>
    </cfRule>
    <cfRule type="expression" dxfId="54" priority="18">
      <formula>WEEKDAY(AM2)=1</formula>
    </cfRule>
  </conditionalFormatting>
  <printOptions horizontalCentered="1" verticalCentered="1"/>
  <pageMargins left="0.196527777777778" right="0.196527777777778" top="0" bottom="0" header="0" footer="0"/>
  <pageSetup paperSize="9" scale="74" orientation="landscape" r:id="rId1"/>
  <headerFooter scaleWithDoc="0"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P54"/>
  <sheetViews>
    <sheetView view="pageBreakPreview" zoomScaleNormal="100" zoomScaleSheetLayoutView="100" workbookViewId="0">
      <selection sqref="A1:AP2"/>
    </sheetView>
  </sheetViews>
  <sheetFormatPr defaultColWidth="3.5" defaultRowHeight="18" customHeight="1"/>
  <cols>
    <col min="1" max="43" width="3.5" style="81"/>
    <col min="44" max="44" width="3.5" style="81" hidden="1" customWidth="1"/>
    <col min="45" max="46" width="3.5" style="83" hidden="1" customWidth="1"/>
    <col min="47" max="47" width="3.5" style="81" hidden="1" customWidth="1"/>
    <col min="48" max="48" width="0" style="81" hidden="1" customWidth="1"/>
    <col min="49" max="52" width="3.5" style="81"/>
    <col min="53" max="53" width="3.875" style="81" customWidth="1"/>
    <col min="54" max="16384" width="3.5" style="81"/>
  </cols>
  <sheetData>
    <row r="1" spans="1:53" ht="41.25" customHeight="1">
      <c r="A1" s="486" t="s">
        <v>202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7"/>
      <c r="AH1" s="487"/>
      <c r="AI1" s="487"/>
      <c r="AJ1" s="487"/>
      <c r="AK1" s="487"/>
      <c r="AL1" s="487"/>
      <c r="AM1" s="487"/>
      <c r="AN1" s="487"/>
      <c r="AO1" s="487"/>
      <c r="AP1" s="487"/>
      <c r="AQ1" s="488"/>
      <c r="AS1" s="82">
        <v>3</v>
      </c>
    </row>
    <row r="2" spans="1:53" ht="18" customHeight="1">
      <c r="C2" s="489" t="s">
        <v>91</v>
      </c>
      <c r="D2" s="489"/>
      <c r="E2" s="489"/>
      <c r="F2" s="489"/>
      <c r="G2" s="490" t="str">
        <f ca="1">INDIRECT("４月２１日組合せ!d"&amp;2*ROW()+1+19*($AS$1-1))</f>
        <v>石井緑地Ｎｏ.４ 会場</v>
      </c>
      <c r="H2" s="490"/>
      <c r="I2" s="490"/>
      <c r="J2" s="490"/>
      <c r="K2" s="490"/>
      <c r="L2" s="490"/>
      <c r="M2" s="490"/>
      <c r="N2" s="490"/>
      <c r="O2" s="490"/>
      <c r="P2" s="489" t="s">
        <v>92</v>
      </c>
      <c r="Q2" s="489"/>
      <c r="R2" s="489"/>
      <c r="S2" s="489"/>
      <c r="T2" s="491" t="str">
        <f ca="1">H6</f>
        <v>緑が丘ＹＦＣ</v>
      </c>
      <c r="U2" s="492"/>
      <c r="V2" s="492"/>
      <c r="W2" s="492"/>
      <c r="X2" s="492"/>
      <c r="Y2" s="492"/>
      <c r="Z2" s="492"/>
      <c r="AA2" s="492"/>
      <c r="AB2" s="492"/>
      <c r="AC2" s="489" t="s">
        <v>93</v>
      </c>
      <c r="AD2" s="489"/>
      <c r="AE2" s="489"/>
      <c r="AF2" s="489"/>
      <c r="AG2" s="493">
        <v>43576</v>
      </c>
      <c r="AH2" s="494"/>
      <c r="AI2" s="494"/>
      <c r="AJ2" s="494"/>
      <c r="AK2" s="494"/>
      <c r="AL2" s="494"/>
      <c r="AM2" s="727" t="str">
        <f>"（"&amp;TEXT(AG2,"aaa")&amp;"）"</f>
        <v>（日）</v>
      </c>
      <c r="AN2" s="727"/>
      <c r="AO2" s="728"/>
      <c r="AP2" s="84"/>
    </row>
    <row r="3" spans="1:53" ht="18" customHeight="1" thickBot="1"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6"/>
      <c r="X3" s="86"/>
      <c r="Y3" s="86"/>
      <c r="Z3" s="86"/>
      <c r="AA3" s="86"/>
      <c r="AB3" s="86"/>
      <c r="AC3" s="86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</row>
    <row r="4" spans="1:53" ht="18" customHeight="1" thickBot="1">
      <c r="D4" s="502" t="s">
        <v>210</v>
      </c>
      <c r="E4" s="87">
        <v>1</v>
      </c>
      <c r="F4" s="505" t="str">
        <f ca="1">INDIRECT("４月２１日組合せ!h"&amp;2*ROW()+19*($AS$1-1))</f>
        <v>ｊ１位</v>
      </c>
      <c r="G4" s="505"/>
      <c r="H4" s="293" t="str">
        <f ca="1">INDIRECT("４月２１日組合せ!j"&amp;2*ROW()+19*($AS$1-1))</f>
        <v>ＦＣグランディール</v>
      </c>
      <c r="I4" s="294"/>
      <c r="J4" s="294"/>
      <c r="K4" s="294"/>
      <c r="L4" s="294"/>
      <c r="M4" s="294"/>
      <c r="N4" s="294"/>
      <c r="O4" s="299"/>
      <c r="P4" s="720"/>
      <c r="Q4" s="721"/>
      <c r="R4" s="88"/>
      <c r="S4" s="729" t="s">
        <v>277</v>
      </c>
      <c r="T4" s="730"/>
      <c r="U4" s="730"/>
      <c r="V4" s="730"/>
      <c r="W4" s="730"/>
      <c r="X4" s="730"/>
      <c r="Y4" s="731"/>
      <c r="AA4" s="506" t="s">
        <v>211</v>
      </c>
      <c r="AB4" s="87">
        <v>4</v>
      </c>
      <c r="AC4" s="505" t="str">
        <f ca="1">INDIRECT("４月２１日組合せ!h"&amp;2*ROW()+19*($AS$1-1)+6)</f>
        <v>ａ１位</v>
      </c>
      <c r="AD4" s="505"/>
      <c r="AE4" s="293" t="str">
        <f ca="1">INDIRECT("４月２１日組合せ!j"&amp;2*ROW()+19*($AS$1-1)+6)</f>
        <v>石井ＦＣ</v>
      </c>
      <c r="AF4" s="294"/>
      <c r="AG4" s="294"/>
      <c r="AH4" s="294"/>
      <c r="AI4" s="294"/>
      <c r="AJ4" s="294"/>
      <c r="AK4" s="294"/>
      <c r="AL4" s="736"/>
      <c r="AM4" s="737"/>
      <c r="AN4" s="738"/>
    </row>
    <row r="5" spans="1:53" ht="18" customHeight="1">
      <c r="D5" s="503"/>
      <c r="E5" s="89">
        <v>2</v>
      </c>
      <c r="F5" s="519" t="str">
        <f t="shared" ref="F5:F6" ca="1" si="0">INDIRECT("４月２１日組合せ!h"&amp;2*ROW()+19*($AS$1-1))</f>
        <v>ｈ３位</v>
      </c>
      <c r="G5" s="519"/>
      <c r="H5" s="500" t="str">
        <f t="shared" ref="H5" ca="1" si="1">INDIRECT("４月２１日組合せ!j"&amp;2*ROW()+19*($AS$1-1))</f>
        <v>ＦＣみらいＶ</v>
      </c>
      <c r="I5" s="501"/>
      <c r="J5" s="501"/>
      <c r="K5" s="501"/>
      <c r="L5" s="501"/>
      <c r="M5" s="501"/>
      <c r="N5" s="717"/>
      <c r="O5" s="514"/>
      <c r="P5" s="516"/>
      <c r="Q5" s="517"/>
      <c r="R5" s="88"/>
      <c r="S5" s="90"/>
      <c r="T5" s="90"/>
      <c r="V5" s="153"/>
      <c r="AA5" s="507"/>
      <c r="AB5" s="89">
        <v>5</v>
      </c>
      <c r="AC5" s="732" t="str">
        <f t="shared" ref="AC5:AC7" ca="1" si="2">INDIRECT("４月２１日組合せ!h"&amp;2*ROW()+19*($AS$1-1)+6)</f>
        <v>ｇ３位</v>
      </c>
      <c r="AD5" s="519"/>
      <c r="AE5" s="500" t="str">
        <f t="shared" ref="AE5:AE7" ca="1" si="3">INDIRECT("４月２１日組合せ!j"&amp;2*ROW()+19*($AS$1-1)+6)</f>
        <v>サウス宇都宮ＳＣ</v>
      </c>
      <c r="AF5" s="501"/>
      <c r="AG5" s="501"/>
      <c r="AH5" s="501"/>
      <c r="AI5" s="501"/>
      <c r="AJ5" s="501"/>
      <c r="AK5" s="501"/>
      <c r="AL5" s="739"/>
      <c r="AM5" s="740"/>
      <c r="AN5" s="741"/>
    </row>
    <row r="6" spans="1:53" ht="18" customHeight="1">
      <c r="D6" s="504"/>
      <c r="E6" s="117">
        <v>3</v>
      </c>
      <c r="F6" s="520" t="str">
        <f t="shared" ca="1" si="0"/>
        <v>ｂ２位</v>
      </c>
      <c r="G6" s="520"/>
      <c r="H6" s="718" t="str">
        <f ca="1">INDIRECT("４月２１日組合せ!j"&amp;2*ROW()+19*($AS$1-1))</f>
        <v>緑が丘ＹＦＣ</v>
      </c>
      <c r="I6" s="719"/>
      <c r="J6" s="719"/>
      <c r="K6" s="719"/>
      <c r="L6" s="719"/>
      <c r="M6" s="719"/>
      <c r="N6" s="719"/>
      <c r="O6" s="523" t="s">
        <v>190</v>
      </c>
      <c r="P6" s="722"/>
      <c r="Q6" s="723"/>
      <c r="R6" s="93"/>
      <c r="S6" s="94"/>
      <c r="T6" s="94"/>
      <c r="U6" s="95"/>
      <c r="V6" s="95"/>
      <c r="W6" s="95"/>
      <c r="X6" s="95"/>
      <c r="Y6" s="95"/>
      <c r="Z6" s="96"/>
      <c r="AA6" s="507"/>
      <c r="AB6" s="89">
        <v>6</v>
      </c>
      <c r="AC6" s="733" t="str">
        <f t="shared" ca="1" si="2"/>
        <v>ｃ２位</v>
      </c>
      <c r="AD6" s="734"/>
      <c r="AE6" s="500" t="str">
        <f ca="1">INDIRECT("４月２１日組合せ!j"&amp;2*ROW()+19*($AS$1-1)+6)</f>
        <v>本郷北ＦＣ</v>
      </c>
      <c r="AF6" s="501"/>
      <c r="AG6" s="501"/>
      <c r="AH6" s="501"/>
      <c r="AI6" s="501"/>
      <c r="AJ6" s="501"/>
      <c r="AK6" s="501"/>
      <c r="AL6" s="739"/>
      <c r="AM6" s="740"/>
      <c r="AN6" s="741"/>
    </row>
    <row r="7" spans="1:53" ht="18" customHeight="1">
      <c r="C7" s="97"/>
      <c r="D7" s="85"/>
      <c r="E7" s="85"/>
      <c r="F7" s="85"/>
      <c r="G7" s="85"/>
      <c r="H7" s="85"/>
      <c r="I7" s="98"/>
      <c r="J7" s="98"/>
      <c r="K7" s="98"/>
      <c r="L7" s="98"/>
      <c r="M7" s="98"/>
      <c r="N7" s="98"/>
      <c r="O7" s="98"/>
      <c r="AA7" s="508"/>
      <c r="AB7" s="92">
        <v>7</v>
      </c>
      <c r="AC7" s="735" t="str">
        <f t="shared" ca="1" si="2"/>
        <v>ｂ４位</v>
      </c>
      <c r="AD7" s="735"/>
      <c r="AE7" s="297" t="str">
        <f t="shared" ca="1" si="3"/>
        <v>ＦＣアリーバ</v>
      </c>
      <c r="AF7" s="298"/>
      <c r="AG7" s="298"/>
      <c r="AH7" s="298"/>
      <c r="AI7" s="298"/>
      <c r="AJ7" s="298"/>
      <c r="AK7" s="298"/>
      <c r="AL7" s="743"/>
      <c r="AM7" s="744"/>
      <c r="AN7" s="745"/>
    </row>
    <row r="8" spans="1:53" ht="18" customHeight="1" thickBot="1">
      <c r="B8" s="83" t="s">
        <v>192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BA8" s="99"/>
    </row>
    <row r="9" spans="1:53" ht="15" thickBot="1">
      <c r="B9" s="100"/>
      <c r="C9" s="477" t="s">
        <v>95</v>
      </c>
      <c r="D9" s="478"/>
      <c r="E9" s="479"/>
      <c r="F9" s="480" t="s">
        <v>96</v>
      </c>
      <c r="G9" s="481"/>
      <c r="H9" s="481"/>
      <c r="I9" s="482"/>
      <c r="J9" s="478" t="s">
        <v>97</v>
      </c>
      <c r="K9" s="481"/>
      <c r="L9" s="481"/>
      <c r="M9" s="481"/>
      <c r="N9" s="481"/>
      <c r="O9" s="481"/>
      <c r="P9" s="483"/>
      <c r="Q9" s="484" t="s">
        <v>98</v>
      </c>
      <c r="R9" s="484"/>
      <c r="S9" s="484"/>
      <c r="T9" s="484"/>
      <c r="U9" s="484"/>
      <c r="V9" s="484"/>
      <c r="W9" s="484"/>
      <c r="X9" s="485" t="s">
        <v>97</v>
      </c>
      <c r="Y9" s="481"/>
      <c r="Z9" s="481"/>
      <c r="AA9" s="481"/>
      <c r="AB9" s="481"/>
      <c r="AC9" s="481"/>
      <c r="AD9" s="482"/>
      <c r="AE9" s="480" t="s">
        <v>96</v>
      </c>
      <c r="AF9" s="481"/>
      <c r="AG9" s="481"/>
      <c r="AH9" s="482"/>
      <c r="AI9" s="460" t="s">
        <v>99</v>
      </c>
      <c r="AJ9" s="461"/>
      <c r="AK9" s="461"/>
      <c r="AL9" s="461"/>
      <c r="AM9" s="461"/>
      <c r="AN9" s="461"/>
      <c r="AO9" s="462"/>
      <c r="AP9" s="463"/>
    </row>
    <row r="10" spans="1:53" ht="14.25" customHeight="1">
      <c r="B10" s="411">
        <v>1</v>
      </c>
      <c r="C10" s="413">
        <v>0.375</v>
      </c>
      <c r="D10" s="414"/>
      <c r="E10" s="415"/>
      <c r="F10" s="464"/>
      <c r="G10" s="465"/>
      <c r="H10" s="465"/>
      <c r="I10" s="466"/>
      <c r="J10" s="742" t="str">
        <f ca="1">IFERROR(VLOOKUP(AS10,$E$4:$Q$6,4,0),"")&amp;IFERROR(VLOOKUP(AS10,$AB$4:$AN$7,4,0),"")</f>
        <v>ＦＣグランディール</v>
      </c>
      <c r="K10" s="468"/>
      <c r="L10" s="468"/>
      <c r="M10" s="468"/>
      <c r="N10" s="468"/>
      <c r="O10" s="468"/>
      <c r="P10" s="469"/>
      <c r="Q10" s="470">
        <f>IF(OR(S10="",S11=""),"",S10+S11)</f>
        <v>1</v>
      </c>
      <c r="R10" s="471"/>
      <c r="S10" s="67">
        <v>1</v>
      </c>
      <c r="T10" s="68" t="s">
        <v>100</v>
      </c>
      <c r="U10" s="67">
        <v>0</v>
      </c>
      <c r="V10" s="424">
        <f>IF(OR(U10="",U11=""),"",U10+U11)</f>
        <v>0</v>
      </c>
      <c r="W10" s="425"/>
      <c r="X10" s="334" t="str">
        <f ca="1">IFERROR(VLOOKUP(AT10,$E$4:$Q$6,4,0),"")&amp;IFERROR(VLOOKUP(AT10,$AB$4:$AN$7,4,0),"")</f>
        <v>ＦＣみらいＶ</v>
      </c>
      <c r="Y10" s="474"/>
      <c r="Z10" s="474"/>
      <c r="AA10" s="474"/>
      <c r="AB10" s="474"/>
      <c r="AC10" s="474"/>
      <c r="AD10" s="475"/>
      <c r="AE10" s="464"/>
      <c r="AF10" s="465"/>
      <c r="AG10" s="465"/>
      <c r="AH10" s="466"/>
      <c r="AI10" s="476" t="str">
        <f>'４月２１日組合せ'!K65</f>
        <v>３／４／５／３</v>
      </c>
      <c r="AJ10" s="314"/>
      <c r="AK10" s="314"/>
      <c r="AL10" s="314"/>
      <c r="AM10" s="314"/>
      <c r="AN10" s="314"/>
      <c r="AO10" s="315"/>
      <c r="AP10" s="316"/>
      <c r="AS10" s="83">
        <v>1</v>
      </c>
      <c r="AT10" s="83">
        <v>2</v>
      </c>
    </row>
    <row r="11" spans="1:53" ht="14.25" customHeight="1">
      <c r="B11" s="441"/>
      <c r="C11" s="442"/>
      <c r="D11" s="443"/>
      <c r="E11" s="444"/>
      <c r="F11" s="357"/>
      <c r="G11" s="358"/>
      <c r="H11" s="358"/>
      <c r="I11" s="359"/>
      <c r="J11" s="459"/>
      <c r="K11" s="448"/>
      <c r="L11" s="448"/>
      <c r="M11" s="448"/>
      <c r="N11" s="448"/>
      <c r="O11" s="448"/>
      <c r="P11" s="449"/>
      <c r="Q11" s="472"/>
      <c r="R11" s="473"/>
      <c r="S11" s="69">
        <v>0</v>
      </c>
      <c r="T11" s="70" t="s">
        <v>100</v>
      </c>
      <c r="U11" s="69">
        <v>0</v>
      </c>
      <c r="V11" s="452"/>
      <c r="W11" s="453"/>
      <c r="X11" s="371"/>
      <c r="Y11" s="372"/>
      <c r="Z11" s="372"/>
      <c r="AA11" s="372"/>
      <c r="AB11" s="372"/>
      <c r="AC11" s="372"/>
      <c r="AD11" s="373"/>
      <c r="AE11" s="357"/>
      <c r="AF11" s="358"/>
      <c r="AG11" s="358"/>
      <c r="AH11" s="359"/>
      <c r="AI11" s="367"/>
      <c r="AJ11" s="368"/>
      <c r="AK11" s="368"/>
      <c r="AL11" s="368"/>
      <c r="AM11" s="368"/>
      <c r="AN11" s="368"/>
      <c r="AO11" s="369"/>
      <c r="AP11" s="370"/>
    </row>
    <row r="12" spans="1:53" ht="14.25" customHeight="1">
      <c r="B12" s="441">
        <v>2</v>
      </c>
      <c r="C12" s="442">
        <v>0.40277777777777801</v>
      </c>
      <c r="D12" s="443">
        <v>0.4375</v>
      </c>
      <c r="E12" s="444"/>
      <c r="F12" s="357"/>
      <c r="G12" s="358"/>
      <c r="H12" s="358"/>
      <c r="I12" s="359"/>
      <c r="J12" s="458" t="str">
        <f t="shared" ref="J12" ca="1" si="4">IFERROR(VLOOKUP(AS12,$E$4:$Q$6,4,0),"")&amp;IFERROR(VLOOKUP(AS12,$AB$4:$AN$7,4,0),"")</f>
        <v>石井ＦＣ</v>
      </c>
      <c r="K12" s="446"/>
      <c r="L12" s="446"/>
      <c r="M12" s="446"/>
      <c r="N12" s="446"/>
      <c r="O12" s="446"/>
      <c r="P12" s="447"/>
      <c r="Q12" s="450">
        <f>IF(OR(S12="",S13=""),"",S12+S13)</f>
        <v>4</v>
      </c>
      <c r="R12" s="451"/>
      <c r="S12" s="67">
        <v>1</v>
      </c>
      <c r="T12" s="68" t="s">
        <v>100</v>
      </c>
      <c r="U12" s="67">
        <v>0</v>
      </c>
      <c r="V12" s="450">
        <f t="shared" ref="V12" si="5">IF(OR(U12="",U13=""),"",U12+U13)</f>
        <v>0</v>
      </c>
      <c r="W12" s="451"/>
      <c r="X12" s="351" t="str">
        <f t="shared" ref="X12" ca="1" si="6">IFERROR(VLOOKUP(AT12,$E$4:$Q$6,4,0),"")&amp;IFERROR(VLOOKUP(AT12,$AB$4:$AN$7,4,0),"")</f>
        <v>サウス宇都宮ＳＣ</v>
      </c>
      <c r="Y12" s="352"/>
      <c r="Z12" s="352"/>
      <c r="AA12" s="352"/>
      <c r="AB12" s="352"/>
      <c r="AC12" s="352"/>
      <c r="AD12" s="353"/>
      <c r="AE12" s="357"/>
      <c r="AF12" s="358"/>
      <c r="AG12" s="358"/>
      <c r="AH12" s="359"/>
      <c r="AI12" s="346" t="str">
        <f>'４月２１日組合せ'!K66</f>
        <v>６／７／１／６</v>
      </c>
      <c r="AJ12" s="347"/>
      <c r="AK12" s="347"/>
      <c r="AL12" s="347"/>
      <c r="AM12" s="347"/>
      <c r="AN12" s="347"/>
      <c r="AO12" s="348"/>
      <c r="AP12" s="349"/>
      <c r="AS12" s="83">
        <v>4</v>
      </c>
      <c r="AT12" s="83">
        <v>5</v>
      </c>
    </row>
    <row r="13" spans="1:53" ht="14.25" customHeight="1">
      <c r="B13" s="441"/>
      <c r="C13" s="442"/>
      <c r="D13" s="443"/>
      <c r="E13" s="444"/>
      <c r="F13" s="357"/>
      <c r="G13" s="358"/>
      <c r="H13" s="358"/>
      <c r="I13" s="359"/>
      <c r="J13" s="459"/>
      <c r="K13" s="448"/>
      <c r="L13" s="448"/>
      <c r="M13" s="448"/>
      <c r="N13" s="448"/>
      <c r="O13" s="448"/>
      <c r="P13" s="449"/>
      <c r="Q13" s="452"/>
      <c r="R13" s="453"/>
      <c r="S13" s="69">
        <v>3</v>
      </c>
      <c r="T13" s="70" t="s">
        <v>100</v>
      </c>
      <c r="U13" s="69">
        <v>0</v>
      </c>
      <c r="V13" s="452"/>
      <c r="W13" s="453"/>
      <c r="X13" s="371"/>
      <c r="Y13" s="372"/>
      <c r="Z13" s="372"/>
      <c r="AA13" s="372"/>
      <c r="AB13" s="372"/>
      <c r="AC13" s="372"/>
      <c r="AD13" s="373"/>
      <c r="AE13" s="357"/>
      <c r="AF13" s="358"/>
      <c r="AG13" s="358"/>
      <c r="AH13" s="359"/>
      <c r="AI13" s="367"/>
      <c r="AJ13" s="368"/>
      <c r="AK13" s="368"/>
      <c r="AL13" s="368"/>
      <c r="AM13" s="368"/>
      <c r="AN13" s="368"/>
      <c r="AO13" s="369"/>
      <c r="AP13" s="370"/>
    </row>
    <row r="14" spans="1:53" ht="14.25" customHeight="1">
      <c r="B14" s="441">
        <v>3</v>
      </c>
      <c r="C14" s="442">
        <v>0.43055555555555602</v>
      </c>
      <c r="D14" s="443"/>
      <c r="E14" s="444"/>
      <c r="F14" s="357"/>
      <c r="G14" s="358"/>
      <c r="H14" s="358"/>
      <c r="I14" s="359"/>
      <c r="J14" s="445" t="str">
        <f t="shared" ref="J14" ca="1" si="7">IFERROR(VLOOKUP(AS14,$E$4:$Q$6,4,0),"")&amp;IFERROR(VLOOKUP(AS14,$AB$4:$AN$7,4,0),"")</f>
        <v>本郷北ＦＣ</v>
      </c>
      <c r="K14" s="446"/>
      <c r="L14" s="446"/>
      <c r="M14" s="446"/>
      <c r="N14" s="446"/>
      <c r="O14" s="446"/>
      <c r="P14" s="447"/>
      <c r="Q14" s="450">
        <f t="shared" ref="Q14" si="8">IF(OR(S14="",S15=""),"",S14+S15)</f>
        <v>0</v>
      </c>
      <c r="R14" s="451"/>
      <c r="S14" s="67">
        <v>0</v>
      </c>
      <c r="T14" s="68" t="s">
        <v>100</v>
      </c>
      <c r="U14" s="67">
        <v>0</v>
      </c>
      <c r="V14" s="450">
        <f t="shared" ref="V14" si="9">IF(OR(U14="",U15=""),"",U14+U15)</f>
        <v>0</v>
      </c>
      <c r="W14" s="451"/>
      <c r="X14" s="351" t="str">
        <f t="shared" ref="X14" ca="1" si="10">IFERROR(VLOOKUP(AT14,$E$4:$Q$6,4,0),"")&amp;IFERROR(VLOOKUP(AT14,$AB$4:$AN$7,4,0),"")</f>
        <v>ＦＣアリーバ</v>
      </c>
      <c r="Y14" s="352"/>
      <c r="Z14" s="352"/>
      <c r="AA14" s="352"/>
      <c r="AB14" s="352"/>
      <c r="AC14" s="352"/>
      <c r="AD14" s="353"/>
      <c r="AE14" s="357"/>
      <c r="AF14" s="358"/>
      <c r="AG14" s="358"/>
      <c r="AH14" s="359"/>
      <c r="AI14" s="346" t="str">
        <f>'４月２１日組合せ'!K67</f>
        <v>２／３／４／２</v>
      </c>
      <c r="AJ14" s="347"/>
      <c r="AK14" s="347"/>
      <c r="AL14" s="347"/>
      <c r="AM14" s="347"/>
      <c r="AN14" s="347"/>
      <c r="AO14" s="348"/>
      <c r="AP14" s="349"/>
      <c r="AS14" s="83">
        <v>6</v>
      </c>
      <c r="AT14" s="83">
        <v>7</v>
      </c>
    </row>
    <row r="15" spans="1:53" ht="14.25" customHeight="1">
      <c r="B15" s="441"/>
      <c r="C15" s="442"/>
      <c r="D15" s="443"/>
      <c r="E15" s="444"/>
      <c r="F15" s="357"/>
      <c r="G15" s="358"/>
      <c r="H15" s="358"/>
      <c r="I15" s="359"/>
      <c r="J15" s="448"/>
      <c r="K15" s="448"/>
      <c r="L15" s="448"/>
      <c r="M15" s="448"/>
      <c r="N15" s="448"/>
      <c r="O15" s="448"/>
      <c r="P15" s="449"/>
      <c r="Q15" s="452"/>
      <c r="R15" s="453"/>
      <c r="S15" s="69">
        <v>0</v>
      </c>
      <c r="T15" s="70" t="s">
        <v>100</v>
      </c>
      <c r="U15" s="69">
        <v>0</v>
      </c>
      <c r="V15" s="452"/>
      <c r="W15" s="453"/>
      <c r="X15" s="371"/>
      <c r="Y15" s="372"/>
      <c r="Z15" s="372"/>
      <c r="AA15" s="372"/>
      <c r="AB15" s="372"/>
      <c r="AC15" s="372"/>
      <c r="AD15" s="373"/>
      <c r="AE15" s="357"/>
      <c r="AF15" s="358"/>
      <c r="AG15" s="358"/>
      <c r="AH15" s="359"/>
      <c r="AI15" s="367"/>
      <c r="AJ15" s="368"/>
      <c r="AK15" s="368"/>
      <c r="AL15" s="368"/>
      <c r="AM15" s="368"/>
      <c r="AN15" s="368"/>
      <c r="AO15" s="369"/>
      <c r="AP15" s="370"/>
    </row>
    <row r="16" spans="1:53" ht="14.25" customHeight="1">
      <c r="B16" s="441">
        <v>4</v>
      </c>
      <c r="C16" s="442">
        <v>0.45833333333333298</v>
      </c>
      <c r="D16" s="443">
        <v>0.4375</v>
      </c>
      <c r="E16" s="444"/>
      <c r="F16" s="357"/>
      <c r="G16" s="358"/>
      <c r="H16" s="358"/>
      <c r="I16" s="359"/>
      <c r="J16" s="445" t="str">
        <f t="shared" ref="J16" ca="1" si="11">IFERROR(VLOOKUP(AS16,$E$4:$Q$6,4,0),"")&amp;IFERROR(VLOOKUP(AS16,$AB$4:$AN$7,4,0),"")</f>
        <v>ＦＣみらいＶ</v>
      </c>
      <c r="K16" s="446"/>
      <c r="L16" s="446"/>
      <c r="M16" s="446"/>
      <c r="N16" s="446"/>
      <c r="O16" s="446"/>
      <c r="P16" s="447"/>
      <c r="Q16" s="450">
        <f t="shared" ref="Q16" si="12">IF(OR(S16="",S17=""),"",S16+S17)</f>
        <v>0</v>
      </c>
      <c r="R16" s="451"/>
      <c r="S16" s="67">
        <v>0</v>
      </c>
      <c r="T16" s="68" t="s">
        <v>100</v>
      </c>
      <c r="U16" s="67">
        <v>0</v>
      </c>
      <c r="V16" s="450">
        <f t="shared" ref="V16" si="13">IF(OR(U16="",U17=""),"",U16+U17)</f>
        <v>0</v>
      </c>
      <c r="W16" s="451"/>
      <c r="X16" s="351" t="str">
        <f t="shared" ref="X16" ca="1" si="14">IFERROR(VLOOKUP(AT16,$E$4:$Q$6,4,0),"")&amp;IFERROR(VLOOKUP(AT16,$AB$4:$AN$7,4,0),"")</f>
        <v>緑が丘ＹＦＣ</v>
      </c>
      <c r="Y16" s="352"/>
      <c r="Z16" s="352"/>
      <c r="AA16" s="352"/>
      <c r="AB16" s="352"/>
      <c r="AC16" s="352"/>
      <c r="AD16" s="353"/>
      <c r="AE16" s="357"/>
      <c r="AF16" s="358"/>
      <c r="AG16" s="358"/>
      <c r="AH16" s="359"/>
      <c r="AI16" s="346" t="str">
        <f>'４月２１日組合せ'!K68</f>
        <v>１／６／７／１</v>
      </c>
      <c r="AJ16" s="347"/>
      <c r="AK16" s="347"/>
      <c r="AL16" s="347"/>
      <c r="AM16" s="347"/>
      <c r="AN16" s="347"/>
      <c r="AO16" s="348"/>
      <c r="AP16" s="349"/>
      <c r="AS16" s="83">
        <v>2</v>
      </c>
      <c r="AT16" s="83">
        <v>3</v>
      </c>
    </row>
    <row r="17" spans="1:68" ht="14.25" customHeight="1">
      <c r="B17" s="441"/>
      <c r="C17" s="442"/>
      <c r="D17" s="443"/>
      <c r="E17" s="444"/>
      <c r="F17" s="357"/>
      <c r="G17" s="358"/>
      <c r="H17" s="358"/>
      <c r="I17" s="359"/>
      <c r="J17" s="448"/>
      <c r="K17" s="448"/>
      <c r="L17" s="448"/>
      <c r="M17" s="448"/>
      <c r="N17" s="448"/>
      <c r="O17" s="448"/>
      <c r="P17" s="449"/>
      <c r="Q17" s="452"/>
      <c r="R17" s="453"/>
      <c r="S17" s="69">
        <v>0</v>
      </c>
      <c r="T17" s="70" t="s">
        <v>100</v>
      </c>
      <c r="U17" s="69">
        <v>0</v>
      </c>
      <c r="V17" s="452"/>
      <c r="W17" s="453"/>
      <c r="X17" s="371"/>
      <c r="Y17" s="372"/>
      <c r="Z17" s="372"/>
      <c r="AA17" s="372"/>
      <c r="AB17" s="372"/>
      <c r="AC17" s="372"/>
      <c r="AD17" s="373"/>
      <c r="AE17" s="357"/>
      <c r="AF17" s="358"/>
      <c r="AG17" s="358"/>
      <c r="AH17" s="359"/>
      <c r="AI17" s="367"/>
      <c r="AJ17" s="368"/>
      <c r="AK17" s="368"/>
      <c r="AL17" s="368"/>
      <c r="AM17" s="368"/>
      <c r="AN17" s="368"/>
      <c r="AO17" s="369"/>
      <c r="AP17" s="370"/>
    </row>
    <row r="18" spans="1:68" ht="14.25" customHeight="1">
      <c r="B18" s="441">
        <v>5</v>
      </c>
      <c r="C18" s="442">
        <v>0.48611111111111099</v>
      </c>
      <c r="D18" s="443"/>
      <c r="E18" s="444"/>
      <c r="F18" s="357"/>
      <c r="G18" s="358"/>
      <c r="H18" s="358"/>
      <c r="I18" s="359"/>
      <c r="J18" s="445" t="str">
        <f t="shared" ref="J18" ca="1" si="15">IFERROR(VLOOKUP(AS18,$E$4:$Q$6,4,0),"")&amp;IFERROR(VLOOKUP(AS18,$AB$4:$AN$7,4,0),"")</f>
        <v>石井ＦＣ</v>
      </c>
      <c r="K18" s="446"/>
      <c r="L18" s="446"/>
      <c r="M18" s="446"/>
      <c r="N18" s="446"/>
      <c r="O18" s="446"/>
      <c r="P18" s="447"/>
      <c r="Q18" s="450">
        <f t="shared" ref="Q18" si="16">IF(OR(S18="",S19=""),"",S18+S19)</f>
        <v>2</v>
      </c>
      <c r="R18" s="451"/>
      <c r="S18" s="67">
        <v>0</v>
      </c>
      <c r="T18" s="68" t="s">
        <v>100</v>
      </c>
      <c r="U18" s="67">
        <v>0</v>
      </c>
      <c r="V18" s="450">
        <f t="shared" ref="V18" si="17">IF(OR(U18="",U19=""),"",U18+U19)</f>
        <v>0</v>
      </c>
      <c r="W18" s="451"/>
      <c r="X18" s="351" t="str">
        <f t="shared" ref="X18" ca="1" si="18">IFERROR(VLOOKUP(AT18,$E$4:$Q$6,4,0),"")&amp;IFERROR(VLOOKUP(AT18,$AB$4:$AN$7,4,0),"")</f>
        <v>本郷北ＦＣ</v>
      </c>
      <c r="Y18" s="352"/>
      <c r="Z18" s="352"/>
      <c r="AA18" s="352"/>
      <c r="AB18" s="352"/>
      <c r="AC18" s="352"/>
      <c r="AD18" s="353"/>
      <c r="AE18" s="357"/>
      <c r="AF18" s="358"/>
      <c r="AG18" s="358"/>
      <c r="AH18" s="359"/>
      <c r="AI18" s="346" t="str">
        <f>'４月２１日組合せ'!K69</f>
        <v>５／２／３／５</v>
      </c>
      <c r="AJ18" s="347"/>
      <c r="AK18" s="347"/>
      <c r="AL18" s="347"/>
      <c r="AM18" s="347"/>
      <c r="AN18" s="347"/>
      <c r="AO18" s="348"/>
      <c r="AP18" s="349"/>
      <c r="AS18" s="83">
        <v>4</v>
      </c>
      <c r="AT18" s="83">
        <v>6</v>
      </c>
    </row>
    <row r="19" spans="1:68" ht="14.25" customHeight="1">
      <c r="B19" s="441"/>
      <c r="C19" s="442"/>
      <c r="D19" s="443"/>
      <c r="E19" s="444"/>
      <c r="F19" s="357"/>
      <c r="G19" s="358"/>
      <c r="H19" s="358"/>
      <c r="I19" s="359"/>
      <c r="J19" s="448"/>
      <c r="K19" s="448"/>
      <c r="L19" s="448"/>
      <c r="M19" s="448"/>
      <c r="N19" s="448"/>
      <c r="O19" s="448"/>
      <c r="P19" s="449"/>
      <c r="Q19" s="452"/>
      <c r="R19" s="453"/>
      <c r="S19" s="69">
        <v>2</v>
      </c>
      <c r="T19" s="70" t="s">
        <v>100</v>
      </c>
      <c r="U19" s="69">
        <v>0</v>
      </c>
      <c r="V19" s="452"/>
      <c r="W19" s="453"/>
      <c r="X19" s="371"/>
      <c r="Y19" s="372"/>
      <c r="Z19" s="372"/>
      <c r="AA19" s="372"/>
      <c r="AB19" s="372"/>
      <c r="AC19" s="372"/>
      <c r="AD19" s="373"/>
      <c r="AE19" s="357"/>
      <c r="AF19" s="358"/>
      <c r="AG19" s="358"/>
      <c r="AH19" s="359"/>
      <c r="AI19" s="367"/>
      <c r="AJ19" s="368"/>
      <c r="AK19" s="368"/>
      <c r="AL19" s="368"/>
      <c r="AM19" s="368"/>
      <c r="AN19" s="368"/>
      <c r="AO19" s="369"/>
      <c r="AP19" s="370"/>
    </row>
    <row r="20" spans="1:68" ht="14.25" customHeight="1">
      <c r="B20" s="441">
        <v>6</v>
      </c>
      <c r="C20" s="442">
        <v>0.51388888888888895</v>
      </c>
      <c r="D20" s="443"/>
      <c r="E20" s="444"/>
      <c r="F20" s="357"/>
      <c r="G20" s="358"/>
      <c r="H20" s="358"/>
      <c r="I20" s="359"/>
      <c r="J20" s="445" t="str">
        <f t="shared" ref="J20" ca="1" si="19">IFERROR(VLOOKUP(AS20,$E$4:$Q$6,4,0),"")&amp;IFERROR(VLOOKUP(AS20,$AB$4:$AN$7,4,0),"")</f>
        <v>サウス宇都宮ＳＣ</v>
      </c>
      <c r="K20" s="446"/>
      <c r="L20" s="446"/>
      <c r="M20" s="446"/>
      <c r="N20" s="446"/>
      <c r="O20" s="446"/>
      <c r="P20" s="447"/>
      <c r="Q20" s="450">
        <f t="shared" ref="Q20" si="20">IF(OR(S20="",S21=""),"",S20+S21)</f>
        <v>0</v>
      </c>
      <c r="R20" s="451"/>
      <c r="S20" s="67">
        <v>0</v>
      </c>
      <c r="T20" s="68" t="s">
        <v>100</v>
      </c>
      <c r="U20" s="67">
        <v>0</v>
      </c>
      <c r="V20" s="450">
        <f t="shared" ref="V20" si="21">IF(OR(U20="",U21=""),"",U20+U21)</f>
        <v>0</v>
      </c>
      <c r="W20" s="451"/>
      <c r="X20" s="351" t="str">
        <f t="shared" ref="X20" ca="1" si="22">IFERROR(VLOOKUP(AT20,$E$4:$Q$6,4,0),"")&amp;IFERROR(VLOOKUP(AT20,$AB$4:$AN$7,4,0),"")</f>
        <v>ＦＣアリーバ</v>
      </c>
      <c r="Y20" s="352"/>
      <c r="Z20" s="352"/>
      <c r="AA20" s="352"/>
      <c r="AB20" s="352"/>
      <c r="AC20" s="352"/>
      <c r="AD20" s="353"/>
      <c r="AE20" s="357"/>
      <c r="AF20" s="358"/>
      <c r="AG20" s="358"/>
      <c r="AH20" s="359"/>
      <c r="AI20" s="346" t="str">
        <f>'４月２１日組合せ'!K70</f>
        <v>４／６／１／４</v>
      </c>
      <c r="AJ20" s="347"/>
      <c r="AK20" s="347"/>
      <c r="AL20" s="347"/>
      <c r="AM20" s="347"/>
      <c r="AN20" s="347"/>
      <c r="AO20" s="348"/>
      <c r="AP20" s="349"/>
      <c r="AS20" s="83">
        <v>5</v>
      </c>
      <c r="AT20" s="83">
        <v>7</v>
      </c>
    </row>
    <row r="21" spans="1:68" ht="14.25" customHeight="1">
      <c r="B21" s="441"/>
      <c r="C21" s="442"/>
      <c r="D21" s="443"/>
      <c r="E21" s="444"/>
      <c r="F21" s="357"/>
      <c r="G21" s="358"/>
      <c r="H21" s="358"/>
      <c r="I21" s="359"/>
      <c r="J21" s="448"/>
      <c r="K21" s="448"/>
      <c r="L21" s="448"/>
      <c r="M21" s="448"/>
      <c r="N21" s="448"/>
      <c r="O21" s="448"/>
      <c r="P21" s="449"/>
      <c r="Q21" s="452"/>
      <c r="R21" s="453"/>
      <c r="S21" s="71">
        <v>0</v>
      </c>
      <c r="T21" s="72" t="s">
        <v>100</v>
      </c>
      <c r="U21" s="71">
        <v>0</v>
      </c>
      <c r="V21" s="452"/>
      <c r="W21" s="453"/>
      <c r="X21" s="371"/>
      <c r="Y21" s="372"/>
      <c r="Z21" s="372"/>
      <c r="AA21" s="372"/>
      <c r="AB21" s="372"/>
      <c r="AC21" s="372"/>
      <c r="AD21" s="373"/>
      <c r="AE21" s="357"/>
      <c r="AF21" s="358"/>
      <c r="AG21" s="358"/>
      <c r="AH21" s="359"/>
      <c r="AI21" s="367"/>
      <c r="AJ21" s="368"/>
      <c r="AK21" s="368"/>
      <c r="AL21" s="368"/>
      <c r="AM21" s="368"/>
      <c r="AN21" s="368"/>
      <c r="AO21" s="369"/>
      <c r="AP21" s="370"/>
    </row>
    <row r="22" spans="1:68" ht="14.25" customHeight="1">
      <c r="B22" s="441">
        <v>7</v>
      </c>
      <c r="C22" s="442">
        <v>0.54166666666666696</v>
      </c>
      <c r="D22" s="443"/>
      <c r="E22" s="444"/>
      <c r="F22" s="357"/>
      <c r="G22" s="358"/>
      <c r="H22" s="358"/>
      <c r="I22" s="359"/>
      <c r="J22" s="445" t="str">
        <f t="shared" ref="J22" ca="1" si="23">IFERROR(VLOOKUP(AS22,$E$4:$Q$6,4,0),"")&amp;IFERROR(VLOOKUP(AS22,$AB$4:$AN$7,4,0),"")</f>
        <v>ＦＣグランディール</v>
      </c>
      <c r="K22" s="446"/>
      <c r="L22" s="446"/>
      <c r="M22" s="446"/>
      <c r="N22" s="446"/>
      <c r="O22" s="446"/>
      <c r="P22" s="447"/>
      <c r="Q22" s="450">
        <f t="shared" ref="Q22" si="24">IF(OR(S22="",S23=""),"",S22+S23)</f>
        <v>0</v>
      </c>
      <c r="R22" s="451"/>
      <c r="S22" s="73">
        <v>0</v>
      </c>
      <c r="T22" s="74" t="s">
        <v>100</v>
      </c>
      <c r="U22" s="73">
        <v>1</v>
      </c>
      <c r="V22" s="450">
        <f t="shared" ref="V22" si="25">IF(OR(U22="",U23=""),"",U22+U23)</f>
        <v>2</v>
      </c>
      <c r="W22" s="451"/>
      <c r="X22" s="351" t="str">
        <f t="shared" ref="X22" ca="1" si="26">IFERROR(VLOOKUP(AT22,$E$4:$Q$6,4,0),"")&amp;IFERROR(VLOOKUP(AT22,$AB$4:$AN$7,4,0),"")</f>
        <v>緑が丘ＹＦＣ</v>
      </c>
      <c r="Y22" s="352"/>
      <c r="Z22" s="352"/>
      <c r="AA22" s="352"/>
      <c r="AB22" s="352"/>
      <c r="AC22" s="352"/>
      <c r="AD22" s="353"/>
      <c r="AE22" s="357"/>
      <c r="AF22" s="358"/>
      <c r="AG22" s="358"/>
      <c r="AH22" s="359"/>
      <c r="AI22" s="346" t="str">
        <f>'４月２１日組合せ'!K71</f>
        <v>７／２／５／７</v>
      </c>
      <c r="AJ22" s="347"/>
      <c r="AK22" s="347"/>
      <c r="AL22" s="347"/>
      <c r="AM22" s="347"/>
      <c r="AN22" s="347"/>
      <c r="AO22" s="348"/>
      <c r="AP22" s="349"/>
      <c r="AS22" s="83">
        <v>1</v>
      </c>
      <c r="AT22" s="83">
        <v>3</v>
      </c>
    </row>
    <row r="23" spans="1:68" ht="14.25" customHeight="1">
      <c r="B23" s="441"/>
      <c r="C23" s="442"/>
      <c r="D23" s="443"/>
      <c r="E23" s="444"/>
      <c r="F23" s="357"/>
      <c r="G23" s="358"/>
      <c r="H23" s="358"/>
      <c r="I23" s="359"/>
      <c r="J23" s="448"/>
      <c r="K23" s="448"/>
      <c r="L23" s="448"/>
      <c r="M23" s="448"/>
      <c r="N23" s="448"/>
      <c r="O23" s="448"/>
      <c r="P23" s="449"/>
      <c r="Q23" s="452"/>
      <c r="R23" s="453"/>
      <c r="S23" s="69">
        <v>0</v>
      </c>
      <c r="T23" s="70" t="s">
        <v>100</v>
      </c>
      <c r="U23" s="69">
        <v>1</v>
      </c>
      <c r="V23" s="452"/>
      <c r="W23" s="453"/>
      <c r="X23" s="371"/>
      <c r="Y23" s="372"/>
      <c r="Z23" s="372"/>
      <c r="AA23" s="372"/>
      <c r="AB23" s="372"/>
      <c r="AC23" s="372"/>
      <c r="AD23" s="373"/>
      <c r="AE23" s="357"/>
      <c r="AF23" s="358"/>
      <c r="AG23" s="358"/>
      <c r="AH23" s="359"/>
      <c r="AI23" s="367"/>
      <c r="AJ23" s="368"/>
      <c r="AK23" s="368"/>
      <c r="AL23" s="368"/>
      <c r="AM23" s="368"/>
      <c r="AN23" s="368"/>
      <c r="AO23" s="369"/>
      <c r="AP23" s="370"/>
    </row>
    <row r="24" spans="1:68" ht="14.25" customHeight="1">
      <c r="B24" s="441">
        <v>8</v>
      </c>
      <c r="C24" s="442">
        <v>0.56944444444444398</v>
      </c>
      <c r="D24" s="443">
        <v>0.4375</v>
      </c>
      <c r="E24" s="444"/>
      <c r="F24" s="357"/>
      <c r="G24" s="358"/>
      <c r="H24" s="358"/>
      <c r="I24" s="359"/>
      <c r="J24" s="445" t="str">
        <f t="shared" ref="J24" ca="1" si="27">IFERROR(VLOOKUP(AS24,$E$4:$Q$6,4,0),"")&amp;IFERROR(VLOOKUP(AS24,$AB$4:$AN$7,4,0),"")</f>
        <v>石井ＦＣ</v>
      </c>
      <c r="K24" s="446"/>
      <c r="L24" s="446"/>
      <c r="M24" s="446"/>
      <c r="N24" s="446"/>
      <c r="O24" s="446"/>
      <c r="P24" s="447"/>
      <c r="Q24" s="450">
        <f t="shared" ref="Q24" si="28">IF(OR(S24="",S25=""),"",S24+S25)</f>
        <v>3</v>
      </c>
      <c r="R24" s="451"/>
      <c r="S24" s="67">
        <v>2</v>
      </c>
      <c r="T24" s="68" t="s">
        <v>100</v>
      </c>
      <c r="U24" s="67">
        <v>0</v>
      </c>
      <c r="V24" s="450">
        <f t="shared" ref="V24" si="29">IF(OR(U24="",U25=""),"",U24+U25)</f>
        <v>0</v>
      </c>
      <c r="W24" s="451"/>
      <c r="X24" s="351" t="str">
        <f t="shared" ref="X24" ca="1" si="30">IFERROR(VLOOKUP(AT24,$E$4:$Q$6,4,0),"")&amp;IFERROR(VLOOKUP(AT24,$AB$4:$AN$7,4,0),"")</f>
        <v>ＦＣアリーバ</v>
      </c>
      <c r="Y24" s="352"/>
      <c r="Z24" s="352"/>
      <c r="AA24" s="352"/>
      <c r="AB24" s="352"/>
      <c r="AC24" s="352"/>
      <c r="AD24" s="353"/>
      <c r="AE24" s="357"/>
      <c r="AF24" s="358"/>
      <c r="AG24" s="358"/>
      <c r="AH24" s="359"/>
      <c r="AI24" s="346" t="str">
        <f>'４月２１日組合せ'!K72</f>
        <v>１／３／６／１</v>
      </c>
      <c r="AJ24" s="347"/>
      <c r="AK24" s="347"/>
      <c r="AL24" s="347"/>
      <c r="AM24" s="347"/>
      <c r="AN24" s="347"/>
      <c r="AO24" s="348"/>
      <c r="AP24" s="349"/>
      <c r="AS24" s="83">
        <v>4</v>
      </c>
      <c r="AT24" s="83">
        <v>7</v>
      </c>
    </row>
    <row r="25" spans="1:68" ht="14.25" customHeight="1">
      <c r="B25" s="441"/>
      <c r="C25" s="442"/>
      <c r="D25" s="443"/>
      <c r="E25" s="444"/>
      <c r="F25" s="357"/>
      <c r="G25" s="358"/>
      <c r="H25" s="358"/>
      <c r="I25" s="359"/>
      <c r="J25" s="448"/>
      <c r="K25" s="448"/>
      <c r="L25" s="448"/>
      <c r="M25" s="448"/>
      <c r="N25" s="448"/>
      <c r="O25" s="448"/>
      <c r="P25" s="449"/>
      <c r="Q25" s="452"/>
      <c r="R25" s="453"/>
      <c r="S25" s="69">
        <v>1</v>
      </c>
      <c r="T25" s="70" t="s">
        <v>100</v>
      </c>
      <c r="U25" s="69">
        <v>0</v>
      </c>
      <c r="V25" s="452"/>
      <c r="W25" s="453"/>
      <c r="X25" s="371"/>
      <c r="Y25" s="372"/>
      <c r="Z25" s="372"/>
      <c r="AA25" s="372"/>
      <c r="AB25" s="372"/>
      <c r="AC25" s="372"/>
      <c r="AD25" s="373"/>
      <c r="AE25" s="357"/>
      <c r="AF25" s="358"/>
      <c r="AG25" s="358"/>
      <c r="AH25" s="359"/>
      <c r="AI25" s="367"/>
      <c r="AJ25" s="368"/>
      <c r="AK25" s="368"/>
      <c r="AL25" s="368"/>
      <c r="AM25" s="368"/>
      <c r="AN25" s="368"/>
      <c r="AO25" s="369"/>
      <c r="AP25" s="370"/>
    </row>
    <row r="26" spans="1:68" ht="14.25" customHeight="1">
      <c r="B26" s="411">
        <v>9</v>
      </c>
      <c r="C26" s="413">
        <v>0.59722222222222199</v>
      </c>
      <c r="D26" s="414">
        <v>0.4375</v>
      </c>
      <c r="E26" s="415"/>
      <c r="F26" s="340"/>
      <c r="G26" s="341"/>
      <c r="H26" s="341"/>
      <c r="I26" s="342"/>
      <c r="J26" s="419" t="str">
        <f t="shared" ref="J26" ca="1" si="31">IFERROR(VLOOKUP(AS26,$E$4:$Q$6,4,0),"")&amp;IFERROR(VLOOKUP(AS26,$AB$4:$AN$7,4,0),"")</f>
        <v>サウス宇都宮ＳＣ</v>
      </c>
      <c r="K26" s="420"/>
      <c r="L26" s="420"/>
      <c r="M26" s="420"/>
      <c r="N26" s="420"/>
      <c r="O26" s="420"/>
      <c r="P26" s="421"/>
      <c r="Q26" s="424">
        <f t="shared" ref="Q26" si="32">IF(OR(S26="",S27=""),"",S26+S27)</f>
        <v>0</v>
      </c>
      <c r="R26" s="425"/>
      <c r="S26" s="67">
        <v>0</v>
      </c>
      <c r="T26" s="68" t="s">
        <v>100</v>
      </c>
      <c r="U26" s="67">
        <v>0</v>
      </c>
      <c r="V26" s="424">
        <f t="shared" ref="V26" si="33">IF(OR(U26="",U27=""),"",U26+U27)</f>
        <v>1</v>
      </c>
      <c r="W26" s="425"/>
      <c r="X26" s="428" t="str">
        <f t="shared" ref="X26" ca="1" si="34">IFERROR(VLOOKUP(AT26,$E$4:$Q$6,4,0),"")&amp;IFERROR(VLOOKUP(AT26,$AB$4:$AN$7,4,0),"")</f>
        <v>本郷北ＦＣ</v>
      </c>
      <c r="Y26" s="355"/>
      <c r="Z26" s="355"/>
      <c r="AA26" s="355"/>
      <c r="AB26" s="355"/>
      <c r="AC26" s="355"/>
      <c r="AD26" s="356"/>
      <c r="AE26" s="340"/>
      <c r="AF26" s="341"/>
      <c r="AG26" s="341"/>
      <c r="AH26" s="342"/>
      <c r="AI26" s="346" t="str">
        <f>'４月２１日組合せ'!K73</f>
        <v>２／４／７／２</v>
      </c>
      <c r="AJ26" s="347"/>
      <c r="AK26" s="347"/>
      <c r="AL26" s="347"/>
      <c r="AM26" s="347"/>
      <c r="AN26" s="347"/>
      <c r="AO26" s="348"/>
      <c r="AP26" s="349"/>
      <c r="AS26" s="83">
        <v>5</v>
      </c>
      <c r="AT26" s="83">
        <v>6</v>
      </c>
    </row>
    <row r="27" spans="1:68" ht="14.25" customHeight="1" thickBot="1">
      <c r="B27" s="412"/>
      <c r="C27" s="416"/>
      <c r="D27" s="417"/>
      <c r="E27" s="418"/>
      <c r="F27" s="343"/>
      <c r="G27" s="344"/>
      <c r="H27" s="344"/>
      <c r="I27" s="345"/>
      <c r="J27" s="422"/>
      <c r="K27" s="422"/>
      <c r="L27" s="422"/>
      <c r="M27" s="422"/>
      <c r="N27" s="422"/>
      <c r="O27" s="422"/>
      <c r="P27" s="423"/>
      <c r="Q27" s="426"/>
      <c r="R27" s="427"/>
      <c r="S27" s="75">
        <v>0</v>
      </c>
      <c r="T27" s="76" t="s">
        <v>100</v>
      </c>
      <c r="U27" s="75">
        <v>1</v>
      </c>
      <c r="V27" s="426"/>
      <c r="W27" s="427"/>
      <c r="X27" s="429"/>
      <c r="Y27" s="430"/>
      <c r="Z27" s="430"/>
      <c r="AA27" s="430"/>
      <c r="AB27" s="430"/>
      <c r="AC27" s="430"/>
      <c r="AD27" s="431"/>
      <c r="AE27" s="343"/>
      <c r="AF27" s="344"/>
      <c r="AG27" s="344"/>
      <c r="AH27" s="345"/>
      <c r="AI27" s="350"/>
      <c r="AJ27" s="317"/>
      <c r="AK27" s="317"/>
      <c r="AL27" s="317"/>
      <c r="AM27" s="317"/>
      <c r="AN27" s="317"/>
      <c r="AO27" s="318"/>
      <c r="AP27" s="319"/>
    </row>
    <row r="28" spans="1:68" ht="14.25" customHeight="1">
      <c r="B28" s="320">
        <v>10</v>
      </c>
      <c r="C28" s="433">
        <v>0.63888888888888895</v>
      </c>
      <c r="D28" s="434">
        <v>0.4375</v>
      </c>
      <c r="E28" s="435"/>
      <c r="F28" s="308"/>
      <c r="G28" s="309"/>
      <c r="H28" s="309"/>
      <c r="I28" s="310"/>
      <c r="J28" s="320" t="str">
        <f>D4&amp;"1位"</f>
        <v>ｅ1位</v>
      </c>
      <c r="K28" s="321"/>
      <c r="L28" s="328" t="s">
        <v>276</v>
      </c>
      <c r="M28" s="329"/>
      <c r="N28" s="329"/>
      <c r="O28" s="329"/>
      <c r="P28" s="330"/>
      <c r="Q28" s="439">
        <f t="shared" ref="Q28" si="35">IF(OR(S28="",S29=""),"",S28+S29)</f>
        <v>0</v>
      </c>
      <c r="R28" s="439"/>
      <c r="S28" s="77">
        <v>0</v>
      </c>
      <c r="T28" s="78" t="s">
        <v>100</v>
      </c>
      <c r="U28" s="77">
        <v>3</v>
      </c>
      <c r="V28" s="439">
        <f t="shared" ref="V28" si="36">IF(OR(U28="",U29=""),"",U28+U29)</f>
        <v>6</v>
      </c>
      <c r="W28" s="439"/>
      <c r="X28" s="334" t="s">
        <v>277</v>
      </c>
      <c r="Y28" s="335"/>
      <c r="Z28" s="335"/>
      <c r="AA28" s="335"/>
      <c r="AB28" s="336"/>
      <c r="AC28" s="324" t="str">
        <f>AA4&amp;"1位"</f>
        <v>ｆ1位</v>
      </c>
      <c r="AD28" s="325"/>
      <c r="AE28" s="308"/>
      <c r="AF28" s="309"/>
      <c r="AG28" s="309"/>
      <c r="AH28" s="310"/>
      <c r="AI28" s="314" t="str">
        <f>'４月２１日組合せ'!K74</f>
        <v>各リーグ ２位</v>
      </c>
      <c r="AJ28" s="314"/>
      <c r="AK28" s="314"/>
      <c r="AL28" s="314"/>
      <c r="AM28" s="314"/>
      <c r="AN28" s="314"/>
      <c r="AO28" s="315"/>
      <c r="AP28" s="316"/>
      <c r="AS28" s="83">
        <v>5</v>
      </c>
      <c r="AT28" s="83">
        <v>6</v>
      </c>
    </row>
    <row r="29" spans="1:68" ht="14.25" customHeight="1" thickBot="1">
      <c r="B29" s="432"/>
      <c r="C29" s="436"/>
      <c r="D29" s="437"/>
      <c r="E29" s="438"/>
      <c r="F29" s="311"/>
      <c r="G29" s="312"/>
      <c r="H29" s="312"/>
      <c r="I29" s="313"/>
      <c r="J29" s="322"/>
      <c r="K29" s="323"/>
      <c r="L29" s="331"/>
      <c r="M29" s="332"/>
      <c r="N29" s="332"/>
      <c r="O29" s="332"/>
      <c r="P29" s="333"/>
      <c r="Q29" s="440"/>
      <c r="R29" s="440"/>
      <c r="S29" s="79">
        <v>0</v>
      </c>
      <c r="T29" s="80" t="s">
        <v>100</v>
      </c>
      <c r="U29" s="79">
        <v>3</v>
      </c>
      <c r="V29" s="440"/>
      <c r="W29" s="440"/>
      <c r="X29" s="337"/>
      <c r="Y29" s="338"/>
      <c r="Z29" s="338"/>
      <c r="AA29" s="338"/>
      <c r="AB29" s="339"/>
      <c r="AC29" s="326"/>
      <c r="AD29" s="327"/>
      <c r="AE29" s="311"/>
      <c r="AF29" s="312"/>
      <c r="AG29" s="312"/>
      <c r="AH29" s="313"/>
      <c r="AI29" s="317"/>
      <c r="AJ29" s="317"/>
      <c r="AK29" s="317"/>
      <c r="AL29" s="317"/>
      <c r="AM29" s="317"/>
      <c r="AN29" s="317"/>
      <c r="AO29" s="318"/>
      <c r="AP29" s="319"/>
    </row>
    <row r="30" spans="1:68" s="110" customFormat="1" ht="17.25">
      <c r="A30" s="101"/>
      <c r="B30" s="102"/>
      <c r="C30" s="103"/>
      <c r="D30" s="103"/>
      <c r="E30" s="103"/>
      <c r="F30" s="102"/>
      <c r="G30" s="102"/>
      <c r="H30" s="102"/>
      <c r="I30" s="102"/>
      <c r="J30" s="102"/>
      <c r="K30" s="104"/>
      <c r="L30" s="104"/>
      <c r="M30" s="105"/>
      <c r="N30" s="106"/>
      <c r="O30" s="105"/>
      <c r="P30" s="104"/>
      <c r="Q30" s="104"/>
      <c r="R30" s="102"/>
      <c r="S30" s="102"/>
      <c r="T30" s="102"/>
      <c r="U30" s="102"/>
      <c r="V30" s="102"/>
      <c r="W30" s="107"/>
      <c r="X30" s="107"/>
      <c r="Y30" s="107"/>
      <c r="Z30" s="107"/>
      <c r="AA30" s="107"/>
      <c r="AB30" s="107"/>
      <c r="AC30" s="108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S30" s="109"/>
      <c r="AT30" s="109"/>
    </row>
    <row r="31" spans="1:68" s="111" customFormat="1" ht="11.25" customHeight="1">
      <c r="B31" s="403"/>
      <c r="C31" s="405" t="str">
        <f>D4</f>
        <v>ｅ</v>
      </c>
      <c r="D31" s="406"/>
      <c r="E31" s="406"/>
      <c r="F31" s="406"/>
      <c r="G31" s="406"/>
      <c r="H31" s="407"/>
      <c r="I31" s="377" t="str">
        <f ca="1">IF(C33="","",C33)</f>
        <v>ＦＣグランディール</v>
      </c>
      <c r="J31" s="348"/>
      <c r="K31" s="348"/>
      <c r="L31" s="348"/>
      <c r="M31" s="348"/>
      <c r="N31" s="378"/>
      <c r="O31" s="377" t="str">
        <f ca="1">IF(C35="","",C35)</f>
        <v>ＦＣみらいＶ</v>
      </c>
      <c r="P31" s="348"/>
      <c r="Q31" s="348"/>
      <c r="R31" s="348"/>
      <c r="S31" s="348"/>
      <c r="T31" s="378"/>
      <c r="U31" s="377" t="str">
        <f ca="1">IF(C37="","",C37)</f>
        <v>緑が丘ＹＦＣ</v>
      </c>
      <c r="V31" s="348"/>
      <c r="W31" s="348"/>
      <c r="X31" s="348"/>
      <c r="Y31" s="348"/>
      <c r="Z31" s="378"/>
      <c r="AA31" s="377" t="s">
        <v>101</v>
      </c>
      <c r="AB31" s="378"/>
      <c r="AC31" s="377" t="s">
        <v>98</v>
      </c>
      <c r="AD31" s="378"/>
      <c r="AE31" s="377" t="s">
        <v>102</v>
      </c>
      <c r="AF31" s="378"/>
      <c r="AG31" s="377" t="s">
        <v>103</v>
      </c>
      <c r="AH31" s="348"/>
      <c r="AI31" s="378"/>
      <c r="AJ31" s="377" t="s">
        <v>104</v>
      </c>
      <c r="AK31" s="378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</row>
    <row r="32" spans="1:68" s="111" customFormat="1" ht="11.25" customHeight="1" thickBot="1">
      <c r="B32" s="404"/>
      <c r="C32" s="755"/>
      <c r="D32" s="756"/>
      <c r="E32" s="756"/>
      <c r="F32" s="756"/>
      <c r="G32" s="756"/>
      <c r="H32" s="757"/>
      <c r="I32" s="379"/>
      <c r="J32" s="369"/>
      <c r="K32" s="369"/>
      <c r="L32" s="369"/>
      <c r="M32" s="369"/>
      <c r="N32" s="380"/>
      <c r="O32" s="379"/>
      <c r="P32" s="369"/>
      <c r="Q32" s="369"/>
      <c r="R32" s="369"/>
      <c r="S32" s="369"/>
      <c r="T32" s="380"/>
      <c r="U32" s="379"/>
      <c r="V32" s="369"/>
      <c r="W32" s="369"/>
      <c r="X32" s="369"/>
      <c r="Y32" s="369"/>
      <c r="Z32" s="380"/>
      <c r="AA32" s="379"/>
      <c r="AB32" s="380"/>
      <c r="AC32" s="379"/>
      <c r="AD32" s="380"/>
      <c r="AE32" s="379"/>
      <c r="AF32" s="380"/>
      <c r="AG32" s="379"/>
      <c r="AH32" s="369"/>
      <c r="AI32" s="380"/>
      <c r="AJ32" s="379"/>
      <c r="AK32" s="380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</row>
    <row r="33" spans="2:68" s="111" customFormat="1" ht="11.25" customHeight="1">
      <c r="B33" s="746">
        <v>1</v>
      </c>
      <c r="C33" s="747" t="str">
        <f ca="1">H4</f>
        <v>ＦＣグランディール</v>
      </c>
      <c r="D33" s="315"/>
      <c r="E33" s="315"/>
      <c r="F33" s="315"/>
      <c r="G33" s="315"/>
      <c r="H33" s="316"/>
      <c r="I33" s="388"/>
      <c r="J33" s="388"/>
      <c r="K33" s="388"/>
      <c r="L33" s="388"/>
      <c r="M33" s="388"/>
      <c r="N33" s="389"/>
      <c r="O33" s="393" t="str">
        <f>IF(OR(P33="",S33=""),"",IF(P33&gt;S33,"○",IF(P33=S33,"△","●")))</f>
        <v>○</v>
      </c>
      <c r="P33" s="381">
        <f>$Q$10</f>
        <v>1</v>
      </c>
      <c r="Q33" s="382"/>
      <c r="R33" s="385" t="s">
        <v>62</v>
      </c>
      <c r="S33" s="381">
        <f>$V$10</f>
        <v>0</v>
      </c>
      <c r="T33" s="378"/>
      <c r="U33" s="393" t="str">
        <f>IF(OR(V33="",Y33=""),"",IF(V33&gt;Y33,"○",IF(V33=Y33,"△","●")))</f>
        <v>●</v>
      </c>
      <c r="V33" s="381">
        <f>$Q$22</f>
        <v>0</v>
      </c>
      <c r="W33" s="382"/>
      <c r="X33" s="385" t="s">
        <v>62</v>
      </c>
      <c r="Y33" s="381">
        <f>$V$22</f>
        <v>2</v>
      </c>
      <c r="Z33" s="378"/>
      <c r="AA33" s="377">
        <f t="shared" ref="AA33:AA37" si="37">IF(AND($J33="",$P33="",$V33=""),"",COUNTIF($I33:$Z33,"○")*3+COUNTIF($I33:$Z33,"△")*1)</f>
        <v>3</v>
      </c>
      <c r="AB33" s="378"/>
      <c r="AC33" s="377">
        <f t="shared" ref="AC33:AC37" si="38">IF(AND($J33="",$P33="",$V33=""),"",SUM($J33,$P33,$V33))</f>
        <v>1</v>
      </c>
      <c r="AD33" s="378"/>
      <c r="AE33" s="377">
        <f t="shared" ref="AE33:AE37" si="39">IF(AND($M33="",$S33="",$Y33=""),"",SUM($M33,$S33,$Y33))</f>
        <v>2</v>
      </c>
      <c r="AF33" s="378"/>
      <c r="AG33" s="377">
        <f t="shared" ref="AG33:AG37" si="40">IF(OR(AC33="",AE33=""),"",AC33-AE33)</f>
        <v>-1</v>
      </c>
      <c r="AH33" s="348"/>
      <c r="AI33" s="378"/>
      <c r="AJ33" s="377">
        <v>2</v>
      </c>
      <c r="AK33" s="378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</row>
    <row r="34" spans="2:68" s="111" customFormat="1" ht="11.25" customHeight="1" thickBot="1">
      <c r="B34" s="746"/>
      <c r="C34" s="748"/>
      <c r="D34" s="318"/>
      <c r="E34" s="318"/>
      <c r="F34" s="318"/>
      <c r="G34" s="318"/>
      <c r="H34" s="319"/>
      <c r="I34" s="391"/>
      <c r="J34" s="391"/>
      <c r="K34" s="391"/>
      <c r="L34" s="391"/>
      <c r="M34" s="391"/>
      <c r="N34" s="392"/>
      <c r="O34" s="394"/>
      <c r="P34" s="383"/>
      <c r="Q34" s="384"/>
      <c r="R34" s="386"/>
      <c r="S34" s="383"/>
      <c r="T34" s="380"/>
      <c r="U34" s="394"/>
      <c r="V34" s="383"/>
      <c r="W34" s="384"/>
      <c r="X34" s="386"/>
      <c r="Y34" s="383"/>
      <c r="Z34" s="380"/>
      <c r="AA34" s="379"/>
      <c r="AB34" s="380"/>
      <c r="AC34" s="379"/>
      <c r="AD34" s="380"/>
      <c r="AE34" s="379"/>
      <c r="AF34" s="380"/>
      <c r="AG34" s="379"/>
      <c r="AH34" s="369"/>
      <c r="AI34" s="380"/>
      <c r="AJ34" s="379"/>
      <c r="AK34" s="380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</row>
    <row r="35" spans="2:68" s="111" customFormat="1" ht="11.25" customHeight="1">
      <c r="B35" s="526">
        <v>2</v>
      </c>
      <c r="C35" s="753" t="str">
        <f ca="1">H5</f>
        <v>ＦＣみらいＶ</v>
      </c>
      <c r="D35" s="365"/>
      <c r="E35" s="365"/>
      <c r="F35" s="365"/>
      <c r="G35" s="365"/>
      <c r="H35" s="752"/>
      <c r="I35" s="393" t="str">
        <f>IF(OR(J35="",M35=""),"",IF(J35&gt;M35,"○",IF(J35=M35,"△","●")))</f>
        <v>●</v>
      </c>
      <c r="J35" s="381">
        <f>IF(S33="","",S33)</f>
        <v>0</v>
      </c>
      <c r="K35" s="382"/>
      <c r="L35" s="385" t="s">
        <v>62</v>
      </c>
      <c r="M35" s="381">
        <f>IF(P33="","",P33)</f>
        <v>1</v>
      </c>
      <c r="N35" s="378"/>
      <c r="O35" s="387"/>
      <c r="P35" s="388"/>
      <c r="Q35" s="388"/>
      <c r="R35" s="388"/>
      <c r="S35" s="388"/>
      <c r="T35" s="389"/>
      <c r="U35" s="393" t="str">
        <f>IF(OR(V35="",Y35=""),"",IF(V35&gt;Y35,"○",IF(V35=Y35,"△","●")))</f>
        <v>△</v>
      </c>
      <c r="V35" s="381">
        <f>$Q$16</f>
        <v>0</v>
      </c>
      <c r="W35" s="382"/>
      <c r="X35" s="385" t="s">
        <v>62</v>
      </c>
      <c r="Y35" s="381">
        <f>$V$16</f>
        <v>0</v>
      </c>
      <c r="Z35" s="378"/>
      <c r="AA35" s="377">
        <f t="shared" si="37"/>
        <v>1</v>
      </c>
      <c r="AB35" s="378"/>
      <c r="AC35" s="377">
        <f t="shared" si="38"/>
        <v>0</v>
      </c>
      <c r="AD35" s="378"/>
      <c r="AE35" s="377">
        <f t="shared" si="39"/>
        <v>1</v>
      </c>
      <c r="AF35" s="378"/>
      <c r="AG35" s="377">
        <f t="shared" si="40"/>
        <v>-1</v>
      </c>
      <c r="AH35" s="348"/>
      <c r="AI35" s="378"/>
      <c r="AJ35" s="377">
        <v>3</v>
      </c>
      <c r="AK35" s="378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</row>
    <row r="36" spans="2:68" s="111" customFormat="1" ht="11.25" customHeight="1">
      <c r="B36" s="526"/>
      <c r="C36" s="379"/>
      <c r="D36" s="369"/>
      <c r="E36" s="369"/>
      <c r="F36" s="369"/>
      <c r="G36" s="369"/>
      <c r="H36" s="380"/>
      <c r="I36" s="394"/>
      <c r="J36" s="383"/>
      <c r="K36" s="384"/>
      <c r="L36" s="386"/>
      <c r="M36" s="383"/>
      <c r="N36" s="380"/>
      <c r="O36" s="390"/>
      <c r="P36" s="391"/>
      <c r="Q36" s="391"/>
      <c r="R36" s="391"/>
      <c r="S36" s="391"/>
      <c r="T36" s="392"/>
      <c r="U36" s="394"/>
      <c r="V36" s="383"/>
      <c r="W36" s="384"/>
      <c r="X36" s="386"/>
      <c r="Y36" s="383"/>
      <c r="Z36" s="380"/>
      <c r="AA36" s="379"/>
      <c r="AB36" s="380"/>
      <c r="AC36" s="379"/>
      <c r="AD36" s="380"/>
      <c r="AE36" s="379"/>
      <c r="AF36" s="380"/>
      <c r="AG36" s="379"/>
      <c r="AH36" s="369"/>
      <c r="AI36" s="380"/>
      <c r="AJ36" s="379"/>
      <c r="AK36" s="380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</row>
    <row r="37" spans="2:68" s="111" customFormat="1" ht="11.25" customHeight="1">
      <c r="B37" s="526">
        <v>3</v>
      </c>
      <c r="C37" s="397" t="str">
        <f ca="1">H6</f>
        <v>緑が丘ＹＦＣ</v>
      </c>
      <c r="D37" s="348"/>
      <c r="E37" s="348"/>
      <c r="F37" s="348"/>
      <c r="G37" s="348"/>
      <c r="H37" s="378"/>
      <c r="I37" s="393" t="str">
        <f>IF(OR(J37="",M37=""),"",IF(J37&gt;M37,"○",IF(J37=M37,"△","●")))</f>
        <v>○</v>
      </c>
      <c r="J37" s="381">
        <f>IF(Y33="","",Y33)</f>
        <v>2</v>
      </c>
      <c r="K37" s="382"/>
      <c r="L37" s="385" t="s">
        <v>62</v>
      </c>
      <c r="M37" s="381">
        <f>IF(V33="","",V33)</f>
        <v>0</v>
      </c>
      <c r="N37" s="378"/>
      <c r="O37" s="393" t="str">
        <f>IF(OR(P37="",S37=""),"",IF(P37&gt;S37,"○",IF(P37=S37,"△","●")))</f>
        <v>△</v>
      </c>
      <c r="P37" s="381">
        <f>IF(Y35="","",Y35)</f>
        <v>0</v>
      </c>
      <c r="Q37" s="382"/>
      <c r="R37" s="385" t="s">
        <v>62</v>
      </c>
      <c r="S37" s="381">
        <f>IF(V35="","",V35)</f>
        <v>0</v>
      </c>
      <c r="T37" s="378"/>
      <c r="U37" s="387"/>
      <c r="V37" s="388"/>
      <c r="W37" s="388"/>
      <c r="X37" s="388"/>
      <c r="Y37" s="388"/>
      <c r="Z37" s="389"/>
      <c r="AA37" s="377">
        <f t="shared" si="37"/>
        <v>4</v>
      </c>
      <c r="AB37" s="378"/>
      <c r="AC37" s="377">
        <f t="shared" si="38"/>
        <v>2</v>
      </c>
      <c r="AD37" s="378"/>
      <c r="AE37" s="377">
        <f t="shared" si="39"/>
        <v>0</v>
      </c>
      <c r="AF37" s="378"/>
      <c r="AG37" s="377">
        <f t="shared" si="40"/>
        <v>2</v>
      </c>
      <c r="AH37" s="348"/>
      <c r="AI37" s="378"/>
      <c r="AJ37" s="377">
        <v>1</v>
      </c>
      <c r="AK37" s="378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</row>
    <row r="38" spans="2:68" s="111" customFormat="1" ht="11.25" customHeight="1">
      <c r="B38" s="526"/>
      <c r="C38" s="379"/>
      <c r="D38" s="369"/>
      <c r="E38" s="369"/>
      <c r="F38" s="369"/>
      <c r="G38" s="369"/>
      <c r="H38" s="380"/>
      <c r="I38" s="394"/>
      <c r="J38" s="383"/>
      <c r="K38" s="384"/>
      <c r="L38" s="386"/>
      <c r="M38" s="383"/>
      <c r="N38" s="380"/>
      <c r="O38" s="394"/>
      <c r="P38" s="383"/>
      <c r="Q38" s="384"/>
      <c r="R38" s="386"/>
      <c r="S38" s="383"/>
      <c r="T38" s="380"/>
      <c r="U38" s="390"/>
      <c r="V38" s="391"/>
      <c r="W38" s="391"/>
      <c r="X38" s="391"/>
      <c r="Y38" s="391"/>
      <c r="Z38" s="392"/>
      <c r="AA38" s="379"/>
      <c r="AB38" s="380"/>
      <c r="AC38" s="379"/>
      <c r="AD38" s="380"/>
      <c r="AE38" s="379"/>
      <c r="AF38" s="380"/>
      <c r="AG38" s="379"/>
      <c r="AH38" s="369"/>
      <c r="AI38" s="380"/>
      <c r="AJ38" s="379"/>
      <c r="AK38" s="380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</row>
    <row r="39" spans="2:68" s="111" customFormat="1" ht="11.25" customHeight="1"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</row>
    <row r="40" spans="2:68" s="111" customFormat="1" ht="11.25" customHeight="1">
      <c r="B40" s="403"/>
      <c r="C40" s="405" t="str">
        <f>AA4</f>
        <v>ｆ</v>
      </c>
      <c r="D40" s="406"/>
      <c r="E40" s="406"/>
      <c r="F40" s="406"/>
      <c r="G40" s="406"/>
      <c r="H40" s="407"/>
      <c r="I40" s="377" t="str">
        <f ca="1">IF(C42="","",C42)</f>
        <v>石井ＦＣ</v>
      </c>
      <c r="J40" s="348"/>
      <c r="K40" s="348"/>
      <c r="L40" s="348"/>
      <c r="M40" s="348"/>
      <c r="N40" s="378"/>
      <c r="O40" s="377" t="str">
        <f ca="1">IF(C44="","",C44)</f>
        <v>サウス宇都宮ＳＣ</v>
      </c>
      <c r="P40" s="348"/>
      <c r="Q40" s="348"/>
      <c r="R40" s="348"/>
      <c r="S40" s="348"/>
      <c r="T40" s="378"/>
      <c r="U40" s="377" t="str">
        <f ca="1">IF(C46="","",C46)</f>
        <v>本郷北ＦＣ</v>
      </c>
      <c r="V40" s="348"/>
      <c r="W40" s="348"/>
      <c r="X40" s="348"/>
      <c r="Y40" s="348"/>
      <c r="Z40" s="378"/>
      <c r="AA40" s="377" t="str">
        <f ca="1">IF(C48="","",C48)</f>
        <v>ＦＣアリーバ</v>
      </c>
      <c r="AB40" s="348"/>
      <c r="AC40" s="348"/>
      <c r="AD40" s="348"/>
      <c r="AE40" s="348"/>
      <c r="AF40" s="378"/>
      <c r="AG40" s="377" t="s">
        <v>101</v>
      </c>
      <c r="AH40" s="378"/>
      <c r="AI40" s="377" t="s">
        <v>98</v>
      </c>
      <c r="AJ40" s="378"/>
      <c r="AK40" s="377" t="s">
        <v>102</v>
      </c>
      <c r="AL40" s="378"/>
      <c r="AM40" s="377" t="s">
        <v>103</v>
      </c>
      <c r="AN40" s="348"/>
      <c r="AO40" s="378"/>
      <c r="AP40" s="377" t="s">
        <v>104</v>
      </c>
      <c r="AQ40" s="378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</row>
    <row r="41" spans="2:68" s="111" customFormat="1" ht="11.25" customHeight="1">
      <c r="B41" s="404"/>
      <c r="C41" s="408"/>
      <c r="D41" s="409"/>
      <c r="E41" s="409"/>
      <c r="F41" s="409"/>
      <c r="G41" s="409"/>
      <c r="H41" s="410"/>
      <c r="I41" s="379"/>
      <c r="J41" s="369"/>
      <c r="K41" s="369"/>
      <c r="L41" s="369"/>
      <c r="M41" s="369"/>
      <c r="N41" s="380"/>
      <c r="O41" s="379"/>
      <c r="P41" s="369"/>
      <c r="Q41" s="369"/>
      <c r="R41" s="369"/>
      <c r="S41" s="369"/>
      <c r="T41" s="380"/>
      <c r="U41" s="379"/>
      <c r="V41" s="369"/>
      <c r="W41" s="369"/>
      <c r="X41" s="369"/>
      <c r="Y41" s="369"/>
      <c r="Z41" s="380"/>
      <c r="AA41" s="379"/>
      <c r="AB41" s="369"/>
      <c r="AC41" s="369"/>
      <c r="AD41" s="369"/>
      <c r="AE41" s="369"/>
      <c r="AF41" s="380"/>
      <c r="AG41" s="379"/>
      <c r="AH41" s="380"/>
      <c r="AI41" s="379"/>
      <c r="AJ41" s="380"/>
      <c r="AK41" s="379"/>
      <c r="AL41" s="380"/>
      <c r="AM41" s="379"/>
      <c r="AN41" s="369"/>
      <c r="AO41" s="380"/>
      <c r="AP41" s="379"/>
      <c r="AQ41" s="380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</row>
    <row r="42" spans="2:68" s="111" customFormat="1" ht="11.25" customHeight="1">
      <c r="B42" s="526">
        <v>4</v>
      </c>
      <c r="C42" s="397" t="str">
        <f ca="1">AE4</f>
        <v>石井ＦＣ</v>
      </c>
      <c r="D42" s="348"/>
      <c r="E42" s="348"/>
      <c r="F42" s="348"/>
      <c r="G42" s="348"/>
      <c r="H42" s="378"/>
      <c r="I42" s="387"/>
      <c r="J42" s="388"/>
      <c r="K42" s="388"/>
      <c r="L42" s="388"/>
      <c r="M42" s="388"/>
      <c r="N42" s="389"/>
      <c r="O42" s="393" t="str">
        <f>IF(OR(P42="",S42=""),"",IF(P42&gt;S42,"○",IF(P42=S42,"△","●")))</f>
        <v>○</v>
      </c>
      <c r="P42" s="381">
        <f>$Q$12</f>
        <v>4</v>
      </c>
      <c r="Q42" s="382"/>
      <c r="R42" s="385" t="s">
        <v>62</v>
      </c>
      <c r="S42" s="381">
        <f>$V$12</f>
        <v>0</v>
      </c>
      <c r="T42" s="378"/>
      <c r="U42" s="393" t="str">
        <f>IF(OR(V42="",Y42=""),"",IF(V42&gt;Y42,"○",IF(V42=Y42,"△","●")))</f>
        <v>○</v>
      </c>
      <c r="V42" s="381">
        <f>$Q$18</f>
        <v>2</v>
      </c>
      <c r="W42" s="382"/>
      <c r="X42" s="385" t="s">
        <v>62</v>
      </c>
      <c r="Y42" s="381">
        <f>$V$18</f>
        <v>0</v>
      </c>
      <c r="Z42" s="378"/>
      <c r="AA42" s="393" t="str">
        <f t="shared" ref="AA42:AA46" si="41">IF(OR(AB42="",AE42=""),"",IF(AB42&gt;AE42,"○",IF(AB42=AE42,"△","●")))</f>
        <v>○</v>
      </c>
      <c r="AB42" s="381">
        <f>$Q$24</f>
        <v>3</v>
      </c>
      <c r="AC42" s="382"/>
      <c r="AD42" s="385" t="s">
        <v>62</v>
      </c>
      <c r="AE42" s="381">
        <f>$V$24</f>
        <v>0</v>
      </c>
      <c r="AF42" s="378"/>
      <c r="AG42" s="377">
        <f t="shared" ref="AG42:AG46" si="42">IF(AND($J42="",$P42="",$V42="",$AB42=""),"",COUNTIF($I42:$AF42,"○")*3+COUNTIF($I42:$AF42,"△")*1)</f>
        <v>9</v>
      </c>
      <c r="AH42" s="378"/>
      <c r="AI42" s="377">
        <f>IF(AND($J42="",$P42="",$V42="",$AB42=""),"",SUM($J42,$P42,$V42,$AB42))</f>
        <v>9</v>
      </c>
      <c r="AJ42" s="378"/>
      <c r="AK42" s="377">
        <f t="shared" ref="AK42:AK46" si="43">IF(AND($M42="",$S42="",$Y42="",$AE42),"",SUM($M42,$S42,$Y42,$AE42))</f>
        <v>0</v>
      </c>
      <c r="AL42" s="378"/>
      <c r="AM42" s="377">
        <f>IF(OR(AI42="",AK42=""),"",AI42-AK42)</f>
        <v>9</v>
      </c>
      <c r="AN42" s="348"/>
      <c r="AO42" s="378"/>
      <c r="AP42" s="377">
        <v>1</v>
      </c>
      <c r="AQ42" s="378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</row>
    <row r="43" spans="2:68" s="111" customFormat="1" ht="11.25" customHeight="1">
      <c r="B43" s="526"/>
      <c r="C43" s="379"/>
      <c r="D43" s="369"/>
      <c r="E43" s="369"/>
      <c r="F43" s="369"/>
      <c r="G43" s="369"/>
      <c r="H43" s="380"/>
      <c r="I43" s="390"/>
      <c r="J43" s="391"/>
      <c r="K43" s="391"/>
      <c r="L43" s="391"/>
      <c r="M43" s="391"/>
      <c r="N43" s="392"/>
      <c r="O43" s="394"/>
      <c r="P43" s="383"/>
      <c r="Q43" s="384"/>
      <c r="R43" s="386"/>
      <c r="S43" s="383"/>
      <c r="T43" s="380"/>
      <c r="U43" s="394"/>
      <c r="V43" s="383"/>
      <c r="W43" s="384"/>
      <c r="X43" s="386"/>
      <c r="Y43" s="383"/>
      <c r="Z43" s="380"/>
      <c r="AA43" s="394"/>
      <c r="AB43" s="383"/>
      <c r="AC43" s="384"/>
      <c r="AD43" s="386"/>
      <c r="AE43" s="383"/>
      <c r="AF43" s="380"/>
      <c r="AG43" s="379"/>
      <c r="AH43" s="380"/>
      <c r="AI43" s="379"/>
      <c r="AJ43" s="380"/>
      <c r="AK43" s="379"/>
      <c r="AL43" s="380"/>
      <c r="AM43" s="379"/>
      <c r="AN43" s="369"/>
      <c r="AO43" s="380"/>
      <c r="AP43" s="379"/>
      <c r="AQ43" s="380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</row>
    <row r="44" spans="2:68" s="111" customFormat="1" ht="11.25" customHeight="1">
      <c r="B44" s="526">
        <v>5</v>
      </c>
      <c r="C44" s="397" t="str">
        <f ca="1">AE5</f>
        <v>サウス宇都宮ＳＣ</v>
      </c>
      <c r="D44" s="348"/>
      <c r="E44" s="348"/>
      <c r="F44" s="348"/>
      <c r="G44" s="348"/>
      <c r="H44" s="378"/>
      <c r="I44" s="393" t="str">
        <f t="shared" ref="I44:I48" si="44">IF(OR(J44="",M44=""),"",IF(J44&gt;M44,"○",IF(J44=M44,"△","●")))</f>
        <v>●</v>
      </c>
      <c r="J44" s="381">
        <f>IF(S42="","",S42)</f>
        <v>0</v>
      </c>
      <c r="K44" s="382"/>
      <c r="L44" s="385" t="s">
        <v>62</v>
      </c>
      <c r="M44" s="381">
        <f>IF(P42="","",P42)</f>
        <v>4</v>
      </c>
      <c r="N44" s="378"/>
      <c r="O44" s="387"/>
      <c r="P44" s="388"/>
      <c r="Q44" s="388"/>
      <c r="R44" s="388"/>
      <c r="S44" s="388"/>
      <c r="T44" s="389"/>
      <c r="U44" s="393" t="str">
        <f>IF(OR(V44="",Y44=""),"",IF(V44&gt;Y44,"○",IF(V44=Y44,"△","●")))</f>
        <v>●</v>
      </c>
      <c r="V44" s="381">
        <f>$Q$26</f>
        <v>0</v>
      </c>
      <c r="W44" s="382"/>
      <c r="X44" s="385" t="s">
        <v>62</v>
      </c>
      <c r="Y44" s="381">
        <f>$V$26</f>
        <v>1</v>
      </c>
      <c r="Z44" s="378"/>
      <c r="AA44" s="393" t="str">
        <f t="shared" si="41"/>
        <v>△</v>
      </c>
      <c r="AB44" s="381">
        <f>$Q$20</f>
        <v>0</v>
      </c>
      <c r="AC44" s="382"/>
      <c r="AD44" s="385" t="s">
        <v>62</v>
      </c>
      <c r="AE44" s="381">
        <f>$V$20</f>
        <v>0</v>
      </c>
      <c r="AF44" s="378"/>
      <c r="AG44" s="377">
        <f t="shared" si="42"/>
        <v>1</v>
      </c>
      <c r="AH44" s="378"/>
      <c r="AI44" s="377">
        <f t="shared" ref="AI44" si="45">IF(AND($J44="",$P44="",$V44="",$AB44=""),"",SUM($J44,$P44,$V44,$AB44))</f>
        <v>0</v>
      </c>
      <c r="AJ44" s="378"/>
      <c r="AK44" s="377">
        <f t="shared" si="43"/>
        <v>5</v>
      </c>
      <c r="AL44" s="378"/>
      <c r="AM44" s="377">
        <f t="shared" ref="AM44" si="46">IF(OR(AI44="",AK44=""),"",AI44-AK44)</f>
        <v>-5</v>
      </c>
      <c r="AN44" s="348"/>
      <c r="AO44" s="378"/>
      <c r="AP44" s="377">
        <v>4</v>
      </c>
      <c r="AQ44" s="378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</row>
    <row r="45" spans="2:68" s="111" customFormat="1" ht="11.25" customHeight="1" thickBot="1">
      <c r="B45" s="526"/>
      <c r="C45" s="751"/>
      <c r="D45" s="365"/>
      <c r="E45" s="365"/>
      <c r="F45" s="365"/>
      <c r="G45" s="365"/>
      <c r="H45" s="752"/>
      <c r="I45" s="394"/>
      <c r="J45" s="383"/>
      <c r="K45" s="384"/>
      <c r="L45" s="386"/>
      <c r="M45" s="383"/>
      <c r="N45" s="380"/>
      <c r="O45" s="390"/>
      <c r="P45" s="391"/>
      <c r="Q45" s="391"/>
      <c r="R45" s="391"/>
      <c r="S45" s="391"/>
      <c r="T45" s="392"/>
      <c r="U45" s="394"/>
      <c r="V45" s="383"/>
      <c r="W45" s="384"/>
      <c r="X45" s="386"/>
      <c r="Y45" s="383"/>
      <c r="Z45" s="380"/>
      <c r="AA45" s="394"/>
      <c r="AB45" s="383"/>
      <c r="AC45" s="384"/>
      <c r="AD45" s="386"/>
      <c r="AE45" s="383"/>
      <c r="AF45" s="380"/>
      <c r="AG45" s="379"/>
      <c r="AH45" s="380"/>
      <c r="AI45" s="379"/>
      <c r="AJ45" s="380"/>
      <c r="AK45" s="379"/>
      <c r="AL45" s="380"/>
      <c r="AM45" s="379"/>
      <c r="AN45" s="369"/>
      <c r="AO45" s="380"/>
      <c r="AP45" s="379"/>
      <c r="AQ45" s="380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</row>
    <row r="46" spans="2:68" s="111" customFormat="1" ht="11.25" customHeight="1">
      <c r="B46" s="746">
        <v>6</v>
      </c>
      <c r="C46" s="747" t="str">
        <f ca="1">AE6</f>
        <v>本郷北ＦＣ</v>
      </c>
      <c r="D46" s="315"/>
      <c r="E46" s="315"/>
      <c r="F46" s="315"/>
      <c r="G46" s="315"/>
      <c r="H46" s="316"/>
      <c r="I46" s="749" t="str">
        <f t="shared" si="44"/>
        <v>●</v>
      </c>
      <c r="J46" s="381">
        <f>IF(Y42="","",Y42)</f>
        <v>0</v>
      </c>
      <c r="K46" s="382"/>
      <c r="L46" s="385" t="s">
        <v>62</v>
      </c>
      <c r="M46" s="381">
        <f>IF(V42="","",V42)</f>
        <v>2</v>
      </c>
      <c r="N46" s="378"/>
      <c r="O46" s="393" t="str">
        <f>IF(OR(P46="",S46=""),"",IF(P46&gt;S46,"○",IF(P46=S46,"△","●")))</f>
        <v>○</v>
      </c>
      <c r="P46" s="381">
        <f>IF(Y44="","",Y44)</f>
        <v>1</v>
      </c>
      <c r="Q46" s="382"/>
      <c r="R46" s="385" t="s">
        <v>62</v>
      </c>
      <c r="S46" s="381">
        <f>IF(V44="","",V44)</f>
        <v>0</v>
      </c>
      <c r="T46" s="378"/>
      <c r="U46" s="387"/>
      <c r="V46" s="388"/>
      <c r="W46" s="388"/>
      <c r="X46" s="388"/>
      <c r="Y46" s="388"/>
      <c r="Z46" s="389"/>
      <c r="AA46" s="393" t="str">
        <f t="shared" si="41"/>
        <v>△</v>
      </c>
      <c r="AB46" s="381">
        <f>$Q$14</f>
        <v>0</v>
      </c>
      <c r="AC46" s="382"/>
      <c r="AD46" s="385" t="s">
        <v>62</v>
      </c>
      <c r="AE46" s="381">
        <f>$V$14</f>
        <v>0</v>
      </c>
      <c r="AF46" s="378"/>
      <c r="AG46" s="377">
        <f t="shared" si="42"/>
        <v>4</v>
      </c>
      <c r="AH46" s="378"/>
      <c r="AI46" s="377">
        <f t="shared" ref="AI46" si="47">IF(AND($J46="",$P46="",$V46="",$AB46=""),"",SUM($J46,$P46,$V46,$AB46))</f>
        <v>1</v>
      </c>
      <c r="AJ46" s="378"/>
      <c r="AK46" s="377">
        <f t="shared" si="43"/>
        <v>2</v>
      </c>
      <c r="AL46" s="378"/>
      <c r="AM46" s="377">
        <f t="shared" ref="AM46" si="48">IF(OR(AI46="",AK46=""),"",AI46-AK46)</f>
        <v>-1</v>
      </c>
      <c r="AN46" s="348"/>
      <c r="AO46" s="378"/>
      <c r="AP46" s="377">
        <v>2</v>
      </c>
      <c r="AQ46" s="378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</row>
    <row r="47" spans="2:68" s="111" customFormat="1" ht="11.25" customHeight="1" thickBot="1">
      <c r="B47" s="746"/>
      <c r="C47" s="748"/>
      <c r="D47" s="318"/>
      <c r="E47" s="318"/>
      <c r="F47" s="318"/>
      <c r="G47" s="318"/>
      <c r="H47" s="319"/>
      <c r="I47" s="750"/>
      <c r="J47" s="383"/>
      <c r="K47" s="384"/>
      <c r="L47" s="386"/>
      <c r="M47" s="383"/>
      <c r="N47" s="380"/>
      <c r="O47" s="394"/>
      <c r="P47" s="383"/>
      <c r="Q47" s="384"/>
      <c r="R47" s="386"/>
      <c r="S47" s="383"/>
      <c r="T47" s="380"/>
      <c r="U47" s="390"/>
      <c r="V47" s="391"/>
      <c r="W47" s="391"/>
      <c r="X47" s="391"/>
      <c r="Y47" s="391"/>
      <c r="Z47" s="392"/>
      <c r="AA47" s="394"/>
      <c r="AB47" s="383"/>
      <c r="AC47" s="384"/>
      <c r="AD47" s="386"/>
      <c r="AE47" s="383"/>
      <c r="AF47" s="380"/>
      <c r="AG47" s="379"/>
      <c r="AH47" s="380"/>
      <c r="AI47" s="379"/>
      <c r="AJ47" s="380"/>
      <c r="AK47" s="379"/>
      <c r="AL47" s="380"/>
      <c r="AM47" s="379"/>
      <c r="AN47" s="369"/>
      <c r="AO47" s="380"/>
      <c r="AP47" s="379"/>
      <c r="AQ47" s="380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</row>
    <row r="48" spans="2:68" s="111" customFormat="1" ht="11.25" customHeight="1">
      <c r="B48" s="526">
        <v>7</v>
      </c>
      <c r="C48" s="753" t="str">
        <f ca="1">AE7</f>
        <v>ＦＣアリーバ</v>
      </c>
      <c r="D48" s="365"/>
      <c r="E48" s="365"/>
      <c r="F48" s="365"/>
      <c r="G48" s="365"/>
      <c r="H48" s="752"/>
      <c r="I48" s="393" t="str">
        <f t="shared" si="44"/>
        <v>●</v>
      </c>
      <c r="J48" s="381">
        <f>IF(AE42="","",AE42)</f>
        <v>0</v>
      </c>
      <c r="K48" s="382"/>
      <c r="L48" s="385" t="s">
        <v>62</v>
      </c>
      <c r="M48" s="381">
        <f>IF(AB42="","",AB42)</f>
        <v>3</v>
      </c>
      <c r="N48" s="378"/>
      <c r="O48" s="393" t="str">
        <f>IF(OR(P48="",S48=""),"",IF(P48&gt;S48,"○",IF(P48=S48,"△","●")))</f>
        <v>△</v>
      </c>
      <c r="P48" s="381">
        <f>IF(AE44="","",AE44)</f>
        <v>0</v>
      </c>
      <c r="Q48" s="382"/>
      <c r="R48" s="385" t="s">
        <v>62</v>
      </c>
      <c r="S48" s="381">
        <f>IF(AB44="","",AB44)</f>
        <v>0</v>
      </c>
      <c r="T48" s="378"/>
      <c r="U48" s="393" t="str">
        <f>IF(OR(V48="",Y48=""),"",IF(V48&gt;Y48,"○",IF(V48=Y48,"△","●")))</f>
        <v>△</v>
      </c>
      <c r="V48" s="381">
        <f>IF(AE46="","",AE46)</f>
        <v>0</v>
      </c>
      <c r="W48" s="382"/>
      <c r="X48" s="385" t="s">
        <v>62</v>
      </c>
      <c r="Y48" s="381">
        <f>IF(AB46="","",AB46)</f>
        <v>0</v>
      </c>
      <c r="Z48" s="378"/>
      <c r="AA48" s="387"/>
      <c r="AB48" s="388"/>
      <c r="AC48" s="388"/>
      <c r="AD48" s="388"/>
      <c r="AE48" s="388"/>
      <c r="AF48" s="389"/>
      <c r="AG48" s="377">
        <f>IF(AND($J48="",$P48="",$V48="",$AB48=""),"",COUNTIF($I48:$AF48,"○")*3+COUNTIF($I48:$AF48,"△")*1)</f>
        <v>2</v>
      </c>
      <c r="AH48" s="378"/>
      <c r="AI48" s="377">
        <f t="shared" ref="AI48" si="49">IF(AND($J48="",$P48="",$V48="",$AB48=""),"",SUM($J48,$P48,$V48,$AB48))</f>
        <v>0</v>
      </c>
      <c r="AJ48" s="378"/>
      <c r="AK48" s="377">
        <f>IF(AND($M48="",$S48="",$Y48="",$AE48),"",SUM($M48,$S48,$Y48,$AE48))</f>
        <v>3</v>
      </c>
      <c r="AL48" s="378"/>
      <c r="AM48" s="377">
        <f t="shared" ref="AM48" si="50">IF(OR(AI48="",AK48=""),"",AI48-AK48)</f>
        <v>-3</v>
      </c>
      <c r="AN48" s="348"/>
      <c r="AO48" s="378"/>
      <c r="AP48" s="377">
        <v>3</v>
      </c>
      <c r="AQ48" s="378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</row>
    <row r="49" spans="2:68" s="111" customFormat="1" ht="11.25" customHeight="1">
      <c r="B49" s="526"/>
      <c r="C49" s="379"/>
      <c r="D49" s="369"/>
      <c r="E49" s="369"/>
      <c r="F49" s="369"/>
      <c r="G49" s="369"/>
      <c r="H49" s="380"/>
      <c r="I49" s="394"/>
      <c r="J49" s="383"/>
      <c r="K49" s="384"/>
      <c r="L49" s="386"/>
      <c r="M49" s="383"/>
      <c r="N49" s="380"/>
      <c r="O49" s="394"/>
      <c r="P49" s="383"/>
      <c r="Q49" s="384"/>
      <c r="R49" s="386"/>
      <c r="S49" s="383"/>
      <c r="T49" s="380"/>
      <c r="U49" s="394"/>
      <c r="V49" s="383"/>
      <c r="W49" s="384"/>
      <c r="X49" s="386"/>
      <c r="Y49" s="383"/>
      <c r="Z49" s="380"/>
      <c r="AA49" s="390"/>
      <c r="AB49" s="391"/>
      <c r="AC49" s="391"/>
      <c r="AD49" s="391"/>
      <c r="AE49" s="391"/>
      <c r="AF49" s="392"/>
      <c r="AG49" s="379"/>
      <c r="AH49" s="380"/>
      <c r="AI49" s="379"/>
      <c r="AJ49" s="380"/>
      <c r="AK49" s="379"/>
      <c r="AL49" s="380"/>
      <c r="AM49" s="379"/>
      <c r="AN49" s="369"/>
      <c r="AO49" s="380"/>
      <c r="AP49" s="379"/>
      <c r="AQ49" s="380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</row>
    <row r="50" spans="2:68" ht="13.5"/>
    <row r="51" spans="2:68" ht="14.25">
      <c r="B51" s="83"/>
      <c r="C51" s="83"/>
      <c r="D51" s="374" t="s">
        <v>105</v>
      </c>
      <c r="E51" s="374"/>
      <c r="F51" s="374"/>
      <c r="G51" s="374"/>
      <c r="H51" s="374"/>
      <c r="I51" s="374"/>
      <c r="J51" s="374" t="s">
        <v>97</v>
      </c>
      <c r="K51" s="374"/>
      <c r="L51" s="374"/>
      <c r="M51" s="374"/>
      <c r="N51" s="374"/>
      <c r="O51" s="374"/>
      <c r="P51" s="374"/>
      <c r="Q51" s="374"/>
      <c r="R51" s="374" t="s">
        <v>106</v>
      </c>
      <c r="S51" s="374"/>
      <c r="T51" s="374"/>
      <c r="U51" s="374"/>
      <c r="V51" s="374"/>
      <c r="W51" s="374"/>
      <c r="X51" s="374"/>
      <c r="Y51" s="374"/>
      <c r="Z51" s="374"/>
      <c r="AA51" s="374" t="s">
        <v>107</v>
      </c>
      <c r="AB51" s="374"/>
      <c r="AC51" s="374"/>
      <c r="AD51" s="374" t="s">
        <v>108</v>
      </c>
      <c r="AE51" s="374"/>
      <c r="AF51" s="374"/>
      <c r="AG51" s="374"/>
      <c r="AH51" s="374"/>
      <c r="AI51" s="374"/>
      <c r="AJ51" s="374"/>
      <c r="AK51" s="374"/>
      <c r="AL51" s="374"/>
      <c r="AM51" s="374"/>
      <c r="AN51" s="83"/>
      <c r="AO51" s="83"/>
      <c r="AP51" s="83"/>
    </row>
    <row r="52" spans="2:68" ht="18" customHeight="1">
      <c r="B52" s="83"/>
      <c r="C52" s="83"/>
      <c r="D52" s="374" t="s">
        <v>109</v>
      </c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6"/>
      <c r="AB52" s="376"/>
      <c r="AC52" s="376"/>
      <c r="AD52" s="375"/>
      <c r="AE52" s="375"/>
      <c r="AF52" s="375"/>
      <c r="AG52" s="375"/>
      <c r="AH52" s="375"/>
      <c r="AI52" s="375"/>
      <c r="AJ52" s="375"/>
      <c r="AK52" s="375"/>
      <c r="AL52" s="375"/>
      <c r="AM52" s="375"/>
      <c r="AN52" s="83"/>
      <c r="AO52" s="83"/>
      <c r="AP52" s="83"/>
    </row>
    <row r="53" spans="2:68" ht="18" customHeight="1">
      <c r="B53" s="83"/>
      <c r="C53" s="83"/>
      <c r="D53" s="374" t="s">
        <v>109</v>
      </c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Z53" s="374"/>
      <c r="AA53" s="374"/>
      <c r="AB53" s="374"/>
      <c r="AC53" s="374"/>
      <c r="AD53" s="375"/>
      <c r="AE53" s="375"/>
      <c r="AF53" s="375"/>
      <c r="AG53" s="375"/>
      <c r="AH53" s="375"/>
      <c r="AI53" s="375"/>
      <c r="AJ53" s="375"/>
      <c r="AK53" s="375"/>
      <c r="AL53" s="375"/>
      <c r="AM53" s="375"/>
      <c r="AN53" s="83"/>
      <c r="AO53" s="83"/>
      <c r="AP53" s="83"/>
    </row>
    <row r="54" spans="2:68" ht="18" customHeight="1">
      <c r="B54" s="83"/>
      <c r="C54" s="83"/>
      <c r="D54" s="374" t="s">
        <v>109</v>
      </c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374"/>
      <c r="X54" s="374"/>
      <c r="Y54" s="374"/>
      <c r="Z54" s="374"/>
      <c r="AA54" s="374"/>
      <c r="AB54" s="374"/>
      <c r="AC54" s="374"/>
      <c r="AD54" s="375"/>
      <c r="AE54" s="375"/>
      <c r="AF54" s="375"/>
      <c r="AG54" s="375"/>
      <c r="AH54" s="375"/>
      <c r="AI54" s="375"/>
      <c r="AJ54" s="375"/>
      <c r="AK54" s="375"/>
      <c r="AL54" s="375"/>
      <c r="AM54" s="375"/>
      <c r="AN54" s="83"/>
      <c r="AO54" s="83"/>
      <c r="AP54" s="83"/>
    </row>
  </sheetData>
  <mergeCells count="300">
    <mergeCell ref="C2:F2"/>
    <mergeCell ref="G2:O2"/>
    <mergeCell ref="P2:S2"/>
    <mergeCell ref="T2:AB2"/>
    <mergeCell ref="AC2:AF2"/>
    <mergeCell ref="AG2:AL2"/>
    <mergeCell ref="AM2:AO2"/>
    <mergeCell ref="F5:G5"/>
    <mergeCell ref="H5:N5"/>
    <mergeCell ref="O5:Q5"/>
    <mergeCell ref="AC5:AD5"/>
    <mergeCell ref="AE5:AK5"/>
    <mergeCell ref="AL5:AN5"/>
    <mergeCell ref="D4:D6"/>
    <mergeCell ref="F4:G4"/>
    <mergeCell ref="H4:N4"/>
    <mergeCell ref="O4:Q4"/>
    <mergeCell ref="S4:Y4"/>
    <mergeCell ref="AA4:AA7"/>
    <mergeCell ref="F6:G6"/>
    <mergeCell ref="H6:N6"/>
    <mergeCell ref="O6:Q6"/>
    <mergeCell ref="AC6:AD6"/>
    <mergeCell ref="AE6:AK6"/>
    <mergeCell ref="AL6:AN6"/>
    <mergeCell ref="AC7:AD7"/>
    <mergeCell ref="AE7:AK7"/>
    <mergeCell ref="AL7:AN7"/>
    <mergeCell ref="AC4:AD4"/>
    <mergeCell ref="AE4:AK4"/>
    <mergeCell ref="AL4:AN4"/>
    <mergeCell ref="AI9:AP9"/>
    <mergeCell ref="X9:AD9"/>
    <mergeCell ref="AE9:AH9"/>
    <mergeCell ref="AI12:AP13"/>
    <mergeCell ref="B10:B11"/>
    <mergeCell ref="C10:E11"/>
    <mergeCell ref="F10:I11"/>
    <mergeCell ref="J10:P11"/>
    <mergeCell ref="Q10:R11"/>
    <mergeCell ref="V10:W11"/>
    <mergeCell ref="X10:AD11"/>
    <mergeCell ref="AE10:AH11"/>
    <mergeCell ref="AI10:AP11"/>
    <mergeCell ref="B12:B13"/>
    <mergeCell ref="C12:E13"/>
    <mergeCell ref="F12:I13"/>
    <mergeCell ref="J12:P13"/>
    <mergeCell ref="Q12:R13"/>
    <mergeCell ref="V12:W13"/>
    <mergeCell ref="C9:E9"/>
    <mergeCell ref="F9:I9"/>
    <mergeCell ref="J9:P9"/>
    <mergeCell ref="Q9:W9"/>
    <mergeCell ref="AE14:AH15"/>
    <mergeCell ref="AI14:AP15"/>
    <mergeCell ref="B16:B17"/>
    <mergeCell ref="C16:E17"/>
    <mergeCell ref="F16:I17"/>
    <mergeCell ref="J16:P17"/>
    <mergeCell ref="Q16:R17"/>
    <mergeCell ref="V16:W17"/>
    <mergeCell ref="X16:AD17"/>
    <mergeCell ref="AE16:AH17"/>
    <mergeCell ref="AI16:AP17"/>
    <mergeCell ref="B14:B15"/>
    <mergeCell ref="C14:E15"/>
    <mergeCell ref="F14:I15"/>
    <mergeCell ref="J14:P15"/>
    <mergeCell ref="Q14:R15"/>
    <mergeCell ref="V14:W15"/>
    <mergeCell ref="X14:AD15"/>
    <mergeCell ref="X12:AD13"/>
    <mergeCell ref="AE12:AH13"/>
    <mergeCell ref="B18:B19"/>
    <mergeCell ref="C18:E19"/>
    <mergeCell ref="F18:I19"/>
    <mergeCell ref="J18:P19"/>
    <mergeCell ref="Q18:R19"/>
    <mergeCell ref="V18:W19"/>
    <mergeCell ref="X18:AD19"/>
    <mergeCell ref="AE18:AH19"/>
    <mergeCell ref="AI18:AP19"/>
    <mergeCell ref="X20:AD21"/>
    <mergeCell ref="AE20:AH21"/>
    <mergeCell ref="AI20:AP21"/>
    <mergeCell ref="B22:B23"/>
    <mergeCell ref="C22:E23"/>
    <mergeCell ref="F22:I23"/>
    <mergeCell ref="J22:P23"/>
    <mergeCell ref="Q22:R23"/>
    <mergeCell ref="V22:W23"/>
    <mergeCell ref="X22:AD23"/>
    <mergeCell ref="B20:B21"/>
    <mergeCell ref="C20:E21"/>
    <mergeCell ref="F20:I21"/>
    <mergeCell ref="J20:P21"/>
    <mergeCell ref="Q20:R21"/>
    <mergeCell ref="V20:W21"/>
    <mergeCell ref="AE22:AH23"/>
    <mergeCell ref="AI22:AP23"/>
    <mergeCell ref="B24:B25"/>
    <mergeCell ref="C24:E25"/>
    <mergeCell ref="F24:I25"/>
    <mergeCell ref="J24:P25"/>
    <mergeCell ref="Q24:R25"/>
    <mergeCell ref="V24:W25"/>
    <mergeCell ref="X24:AD25"/>
    <mergeCell ref="AE24:AH25"/>
    <mergeCell ref="AI24:AP25"/>
    <mergeCell ref="B26:B27"/>
    <mergeCell ref="C26:E27"/>
    <mergeCell ref="F26:I27"/>
    <mergeCell ref="J26:P27"/>
    <mergeCell ref="Q26:R27"/>
    <mergeCell ref="V26:W27"/>
    <mergeCell ref="X26:AD27"/>
    <mergeCell ref="AE26:AH27"/>
    <mergeCell ref="AI26:AP27"/>
    <mergeCell ref="B31:B32"/>
    <mergeCell ref="C31:H32"/>
    <mergeCell ref="I31:N32"/>
    <mergeCell ref="O31:T32"/>
    <mergeCell ref="U31:Z32"/>
    <mergeCell ref="B28:B29"/>
    <mergeCell ref="C28:E29"/>
    <mergeCell ref="F28:I29"/>
    <mergeCell ref="J28:K29"/>
    <mergeCell ref="L28:P29"/>
    <mergeCell ref="Q28:R29"/>
    <mergeCell ref="C33:H34"/>
    <mergeCell ref="I33:N34"/>
    <mergeCell ref="O33:O34"/>
    <mergeCell ref="P33:Q34"/>
    <mergeCell ref="AA33:AB34"/>
    <mergeCell ref="AC33:AD34"/>
    <mergeCell ref="AE33:AF34"/>
    <mergeCell ref="AG33:AI34"/>
    <mergeCell ref="V28:W29"/>
    <mergeCell ref="X28:AB29"/>
    <mergeCell ref="AC28:AD29"/>
    <mergeCell ref="AE28:AH29"/>
    <mergeCell ref="AI28:AP29"/>
    <mergeCell ref="AA31:AB32"/>
    <mergeCell ref="AC31:AD32"/>
    <mergeCell ref="AE31:AF32"/>
    <mergeCell ref="AG31:AI32"/>
    <mergeCell ref="AJ31:AK32"/>
    <mergeCell ref="M35:N36"/>
    <mergeCell ref="O35:T36"/>
    <mergeCell ref="U35:U36"/>
    <mergeCell ref="V35:W36"/>
    <mergeCell ref="AJ33:AK34"/>
    <mergeCell ref="B35:B36"/>
    <mergeCell ref="C35:H36"/>
    <mergeCell ref="I35:I36"/>
    <mergeCell ref="J35:K36"/>
    <mergeCell ref="L35:L36"/>
    <mergeCell ref="R33:R34"/>
    <mergeCell ref="S33:T34"/>
    <mergeCell ref="U33:U34"/>
    <mergeCell ref="V33:W34"/>
    <mergeCell ref="X33:X34"/>
    <mergeCell ref="Y33:Z34"/>
    <mergeCell ref="AA35:AB36"/>
    <mergeCell ref="AC35:AD36"/>
    <mergeCell ref="AE35:AF36"/>
    <mergeCell ref="AG35:AI36"/>
    <mergeCell ref="AJ35:AK36"/>
    <mergeCell ref="X35:X36"/>
    <mergeCell ref="Y35:Z36"/>
    <mergeCell ref="B33:B34"/>
    <mergeCell ref="AP40:AQ41"/>
    <mergeCell ref="AA37:AB38"/>
    <mergeCell ref="AC37:AD38"/>
    <mergeCell ref="AE37:AF38"/>
    <mergeCell ref="AG37:AI38"/>
    <mergeCell ref="AJ37:AK38"/>
    <mergeCell ref="B40:B41"/>
    <mergeCell ref="C40:H41"/>
    <mergeCell ref="I40:N41"/>
    <mergeCell ref="O40:T41"/>
    <mergeCell ref="U40:Z41"/>
    <mergeCell ref="M37:N38"/>
    <mergeCell ref="O37:O38"/>
    <mergeCell ref="P37:Q38"/>
    <mergeCell ref="R37:R38"/>
    <mergeCell ref="S37:T38"/>
    <mergeCell ref="U37:Z38"/>
    <mergeCell ref="B37:B38"/>
    <mergeCell ref="C37:H38"/>
    <mergeCell ref="I37:I38"/>
    <mergeCell ref="J37:K38"/>
    <mergeCell ref="L37:L38"/>
    <mergeCell ref="I42:N43"/>
    <mergeCell ref="O42:O43"/>
    <mergeCell ref="P42:Q43"/>
    <mergeCell ref="R42:R43"/>
    <mergeCell ref="AA40:AF41"/>
    <mergeCell ref="AG40:AH41"/>
    <mergeCell ref="AI40:AJ41"/>
    <mergeCell ref="AK40:AL41"/>
    <mergeCell ref="AM40:AO41"/>
    <mergeCell ref="AM42:AO43"/>
    <mergeCell ref="AP42:AQ43"/>
    <mergeCell ref="AD42:AD43"/>
    <mergeCell ref="AE42:AF43"/>
    <mergeCell ref="AG42:AH43"/>
    <mergeCell ref="AI42:AJ43"/>
    <mergeCell ref="AK42:AL43"/>
    <mergeCell ref="B44:B45"/>
    <mergeCell ref="C44:H45"/>
    <mergeCell ref="I44:I45"/>
    <mergeCell ref="J44:K45"/>
    <mergeCell ref="L44:L45"/>
    <mergeCell ref="M44:N45"/>
    <mergeCell ref="O44:T45"/>
    <mergeCell ref="U44:U45"/>
    <mergeCell ref="AB42:AC43"/>
    <mergeCell ref="S42:T43"/>
    <mergeCell ref="U42:U43"/>
    <mergeCell ref="V42:W43"/>
    <mergeCell ref="X42:X43"/>
    <mergeCell ref="Y42:Z43"/>
    <mergeCell ref="AA42:AA43"/>
    <mergeCell ref="B42:B43"/>
    <mergeCell ref="C42:H43"/>
    <mergeCell ref="AE44:AF45"/>
    <mergeCell ref="AG44:AH45"/>
    <mergeCell ref="AI44:AJ45"/>
    <mergeCell ref="AK44:AL45"/>
    <mergeCell ref="AM44:AO45"/>
    <mergeCell ref="AM46:AO47"/>
    <mergeCell ref="AP44:AQ45"/>
    <mergeCell ref="V44:W45"/>
    <mergeCell ref="X44:X45"/>
    <mergeCell ref="Y44:Z45"/>
    <mergeCell ref="AA44:AA45"/>
    <mergeCell ref="AB44:AC45"/>
    <mergeCell ref="AD44:AD45"/>
    <mergeCell ref="B48:B49"/>
    <mergeCell ref="C48:H49"/>
    <mergeCell ref="I48:I49"/>
    <mergeCell ref="J48:K49"/>
    <mergeCell ref="L48:L49"/>
    <mergeCell ref="M48:N49"/>
    <mergeCell ref="O48:O49"/>
    <mergeCell ref="P48:Q49"/>
    <mergeCell ref="AB46:AC47"/>
    <mergeCell ref="O46:O47"/>
    <mergeCell ref="P46:Q47"/>
    <mergeCell ref="R46:R47"/>
    <mergeCell ref="S46:T47"/>
    <mergeCell ref="U46:Z47"/>
    <mergeCell ref="AA46:AA47"/>
    <mergeCell ref="B46:B47"/>
    <mergeCell ref="C46:H47"/>
    <mergeCell ref="AA48:AF49"/>
    <mergeCell ref="I46:I47"/>
    <mergeCell ref="J46:K47"/>
    <mergeCell ref="L46:L47"/>
    <mergeCell ref="M46:N47"/>
    <mergeCell ref="AM48:AO49"/>
    <mergeCell ref="AP48:AQ49"/>
    <mergeCell ref="R48:R49"/>
    <mergeCell ref="S48:T49"/>
    <mergeCell ref="U48:U49"/>
    <mergeCell ref="V48:W49"/>
    <mergeCell ref="X48:X49"/>
    <mergeCell ref="Y48:Z49"/>
    <mergeCell ref="AP46:AQ47"/>
    <mergeCell ref="AD46:AD47"/>
    <mergeCell ref="AE46:AF47"/>
    <mergeCell ref="AG46:AH47"/>
    <mergeCell ref="AI46:AJ47"/>
    <mergeCell ref="AK46:AL47"/>
    <mergeCell ref="A1:AQ1"/>
    <mergeCell ref="D53:I53"/>
    <mergeCell ref="J53:Q53"/>
    <mergeCell ref="R53:Z53"/>
    <mergeCell ref="AA53:AC53"/>
    <mergeCell ref="AD53:AM53"/>
    <mergeCell ref="D54:I54"/>
    <mergeCell ref="J54:Q54"/>
    <mergeCell ref="R54:Z54"/>
    <mergeCell ref="AA54:AC54"/>
    <mergeCell ref="AD54:AM54"/>
    <mergeCell ref="D51:I51"/>
    <mergeCell ref="J51:Q51"/>
    <mergeCell ref="R51:Z51"/>
    <mergeCell ref="AA51:AC51"/>
    <mergeCell ref="AD51:AM51"/>
    <mergeCell ref="D52:I52"/>
    <mergeCell ref="J52:Q52"/>
    <mergeCell ref="R52:Z52"/>
    <mergeCell ref="AA52:AC52"/>
    <mergeCell ref="AD52:AM52"/>
    <mergeCell ref="AG48:AH49"/>
    <mergeCell ref="AI48:AJ49"/>
    <mergeCell ref="AK48:AL49"/>
  </mergeCells>
  <phoneticPr fontId="29"/>
  <conditionalFormatting sqref="AM2:AO2">
    <cfRule type="expression" dxfId="53" priority="17">
      <formula>WEEKDAY(AM2)=7</formula>
    </cfRule>
    <cfRule type="expression" dxfId="52" priority="18">
      <formula>WEEKDAY(AM2)=1</formula>
    </cfRule>
  </conditionalFormatting>
  <conditionalFormatting sqref="AM2:AO2">
    <cfRule type="expression" dxfId="51" priority="15">
      <formula>WEEKDAY(AM2)=7</formula>
    </cfRule>
    <cfRule type="expression" dxfId="50" priority="16">
      <formula>WEEKDAY(AM2)=1</formula>
    </cfRule>
  </conditionalFormatting>
  <conditionalFormatting sqref="AM2:AO2">
    <cfRule type="expression" dxfId="49" priority="13">
      <formula>WEEKDAY(AM2)=7</formula>
    </cfRule>
    <cfRule type="expression" dxfId="48" priority="14">
      <formula>WEEKDAY(AM2)=1</formula>
    </cfRule>
  </conditionalFormatting>
  <conditionalFormatting sqref="AM2:AO2">
    <cfRule type="expression" dxfId="47" priority="11">
      <formula>WEEKDAY(AM2)=7</formula>
    </cfRule>
    <cfRule type="expression" dxfId="46" priority="12">
      <formula>WEEKDAY(AM2)=1</formula>
    </cfRule>
  </conditionalFormatting>
  <conditionalFormatting sqref="AM2:AO2">
    <cfRule type="expression" dxfId="45" priority="9">
      <formula>WEEKDAY(AM2)=7</formula>
    </cfRule>
    <cfRule type="expression" dxfId="44" priority="10">
      <formula>WEEKDAY(AM2)=1</formula>
    </cfRule>
  </conditionalFormatting>
  <conditionalFormatting sqref="AM2:AO2">
    <cfRule type="expression" dxfId="43" priority="7">
      <formula>WEEKDAY(AM2)=7</formula>
    </cfRule>
    <cfRule type="expression" dxfId="42" priority="8">
      <formula>WEEKDAY(AM2)=1</formula>
    </cfRule>
  </conditionalFormatting>
  <conditionalFormatting sqref="AM2:AO2">
    <cfRule type="expression" dxfId="41" priority="5">
      <formula>WEEKDAY(AM2)=7</formula>
    </cfRule>
    <cfRule type="expression" dxfId="40" priority="6">
      <formula>WEEKDAY(AM2)=1</formula>
    </cfRule>
  </conditionalFormatting>
  <conditionalFormatting sqref="AM2:AO2">
    <cfRule type="expression" dxfId="39" priority="3">
      <formula>WEEKDAY(AM2)=7</formula>
    </cfRule>
    <cfRule type="expression" dxfId="38" priority="4">
      <formula>WEEKDAY(AM2)=1</formula>
    </cfRule>
  </conditionalFormatting>
  <conditionalFormatting sqref="AM2:AO2">
    <cfRule type="expression" dxfId="37" priority="1">
      <formula>WEEKDAY(AM2)=7</formula>
    </cfRule>
    <cfRule type="expression" dxfId="36" priority="2">
      <formula>WEEKDAY(AM2)=1</formula>
    </cfRule>
  </conditionalFormatting>
  <printOptions horizontalCentered="1" verticalCentered="1"/>
  <pageMargins left="0.196527777777778" right="0.196527777777778" top="0" bottom="0" header="0" footer="0"/>
  <pageSetup paperSize="9" scale="74" orientation="landscape" r:id="rId1"/>
  <headerFooter scaleWithDoc="0"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P52"/>
  <sheetViews>
    <sheetView view="pageBreakPreview" zoomScaleNormal="100" zoomScaleSheetLayoutView="100" workbookViewId="0">
      <selection sqref="A1:AP2"/>
    </sheetView>
  </sheetViews>
  <sheetFormatPr defaultColWidth="3.5" defaultRowHeight="18" customHeight="1"/>
  <cols>
    <col min="1" max="43" width="3.5" style="81"/>
    <col min="44" max="44" width="3.5" style="81" hidden="1" customWidth="1"/>
    <col min="45" max="46" width="3.5" style="83" hidden="1" customWidth="1"/>
    <col min="47" max="47" width="3.5" style="81" hidden="1" customWidth="1"/>
    <col min="48" max="48" width="0" style="81" hidden="1" customWidth="1"/>
    <col min="49" max="52" width="3.5" style="81"/>
    <col min="53" max="53" width="3.875" style="81" customWidth="1"/>
    <col min="54" max="16384" width="3.5" style="81"/>
  </cols>
  <sheetData>
    <row r="1" spans="1:53" ht="41.25" customHeight="1">
      <c r="A1" s="486" t="s">
        <v>207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7"/>
      <c r="AH1" s="487"/>
      <c r="AI1" s="487"/>
      <c r="AJ1" s="487"/>
      <c r="AK1" s="487"/>
      <c r="AL1" s="487"/>
      <c r="AM1" s="487"/>
      <c r="AN1" s="487"/>
      <c r="AO1" s="487"/>
      <c r="AP1" s="487"/>
      <c r="AQ1" s="488"/>
      <c r="AS1" s="82">
        <v>1</v>
      </c>
    </row>
    <row r="2" spans="1:53" ht="18" customHeight="1">
      <c r="C2" s="489" t="s">
        <v>91</v>
      </c>
      <c r="D2" s="489"/>
      <c r="E2" s="489"/>
      <c r="F2" s="489"/>
      <c r="G2" s="490" t="str">
        <f ca="1">INDIRECT("４月２１日組合せ!u"&amp;2*ROW()+1+19*($AS$1-1))</f>
        <v>グリーンパーク白沢 Ａ(北) 会場</v>
      </c>
      <c r="H2" s="490"/>
      <c r="I2" s="490"/>
      <c r="J2" s="490"/>
      <c r="K2" s="490"/>
      <c r="L2" s="490"/>
      <c r="M2" s="490"/>
      <c r="N2" s="490"/>
      <c r="O2" s="490"/>
      <c r="P2" s="489" t="s">
        <v>92</v>
      </c>
      <c r="Q2" s="489"/>
      <c r="R2" s="489"/>
      <c r="S2" s="489"/>
      <c r="T2" s="491" t="str">
        <f ca="1">H6</f>
        <v>泉ＦＣ宇都宮</v>
      </c>
      <c r="U2" s="492"/>
      <c r="V2" s="492"/>
      <c r="W2" s="492"/>
      <c r="X2" s="492"/>
      <c r="Y2" s="492"/>
      <c r="Z2" s="492"/>
      <c r="AA2" s="492"/>
      <c r="AB2" s="492"/>
      <c r="AC2" s="489" t="s">
        <v>93</v>
      </c>
      <c r="AD2" s="489"/>
      <c r="AE2" s="489"/>
      <c r="AF2" s="489"/>
      <c r="AG2" s="493">
        <v>43576</v>
      </c>
      <c r="AH2" s="494"/>
      <c r="AI2" s="494"/>
      <c r="AJ2" s="494"/>
      <c r="AK2" s="494"/>
      <c r="AL2" s="494"/>
      <c r="AM2" s="727" t="str">
        <f>"（"&amp;TEXT(AG2,"aaa")&amp;"）"</f>
        <v>（日）</v>
      </c>
      <c r="AN2" s="727"/>
      <c r="AO2" s="728"/>
      <c r="AP2" s="84"/>
    </row>
    <row r="3" spans="1:53" ht="18" customHeight="1" thickBot="1"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6"/>
      <c r="X3" s="86"/>
      <c r="Y3" s="86"/>
      <c r="Z3" s="86"/>
      <c r="AA3" s="86"/>
      <c r="AB3" s="86"/>
      <c r="AC3" s="86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</row>
    <row r="4" spans="1:53" ht="18" customHeight="1" thickBot="1">
      <c r="D4" s="502" t="s">
        <v>208</v>
      </c>
      <c r="E4" s="87">
        <v>1</v>
      </c>
      <c r="F4" s="505" t="str">
        <f ca="1">INDIRECT("４月２１日組合せ!y"&amp;2*ROW()+19*($AS$1-1))</f>
        <v>ｄ１位</v>
      </c>
      <c r="G4" s="505"/>
      <c r="H4" s="293" t="str">
        <f ca="1">INDIRECT("４月２１日組合せ!aa"&amp;2*ROW()+19*($AS$1-1))</f>
        <v>Ｓ４スペランツァ</v>
      </c>
      <c r="I4" s="294"/>
      <c r="J4" s="294"/>
      <c r="K4" s="294"/>
      <c r="L4" s="294"/>
      <c r="M4" s="294"/>
      <c r="N4" s="294"/>
      <c r="O4" s="299"/>
      <c r="P4" s="720"/>
      <c r="Q4" s="721"/>
      <c r="R4" s="88"/>
      <c r="S4" s="729" t="s">
        <v>278</v>
      </c>
      <c r="T4" s="730"/>
      <c r="U4" s="730"/>
      <c r="V4" s="730"/>
      <c r="W4" s="730"/>
      <c r="X4" s="730"/>
      <c r="Y4" s="731"/>
      <c r="AA4" s="506" t="s">
        <v>209</v>
      </c>
      <c r="AB4" s="87">
        <v>4</v>
      </c>
      <c r="AC4" s="505" t="str">
        <f ca="1">INDIRECT("４月２１日組合せ!y"&amp;2*ROW()+19*($AS$1-1)+6)</f>
        <v>ｇ１位</v>
      </c>
      <c r="AD4" s="505"/>
      <c r="AE4" s="293" t="str">
        <f ca="1">INDIRECT("４月２１日組合せ!aa"&amp;2*ROW()+19*($AS$1-1)+6)</f>
        <v>細谷ＳＣ</v>
      </c>
      <c r="AF4" s="294"/>
      <c r="AG4" s="294"/>
      <c r="AH4" s="294"/>
      <c r="AI4" s="294"/>
      <c r="AJ4" s="294"/>
      <c r="AK4" s="294"/>
      <c r="AL4" s="736"/>
      <c r="AM4" s="737"/>
      <c r="AN4" s="738"/>
    </row>
    <row r="5" spans="1:53" ht="18" customHeight="1">
      <c r="D5" s="503"/>
      <c r="E5" s="89">
        <v>2</v>
      </c>
      <c r="F5" s="519" t="str">
        <f ca="1">INDIRECT("４月２１日組合せ!y"&amp;2*ROW()+19*($AS$1-1))</f>
        <v>ｂ３位</v>
      </c>
      <c r="G5" s="519"/>
      <c r="H5" s="500" t="str">
        <f ca="1">INDIRECT("４月２１日組合せ!aa"&amp;2*ROW()+19*($AS$1-1))</f>
        <v>ＦＣグラシアス</v>
      </c>
      <c r="I5" s="501"/>
      <c r="J5" s="501"/>
      <c r="K5" s="501"/>
      <c r="L5" s="501"/>
      <c r="M5" s="501"/>
      <c r="N5" s="717"/>
      <c r="O5" s="514"/>
      <c r="P5" s="516"/>
      <c r="Q5" s="517"/>
      <c r="R5" s="88"/>
      <c r="S5" s="90"/>
      <c r="T5" s="90"/>
      <c r="V5" s="153"/>
      <c r="AA5" s="763"/>
      <c r="AB5" s="89">
        <v>5</v>
      </c>
      <c r="AC5" s="732" t="str">
        <f ca="1">INDIRECT("４月２１日組合せ!y"&amp;2*ROW()+19*($AS$1-1)+6)</f>
        <v>ｃ３位</v>
      </c>
      <c r="AD5" s="519"/>
      <c r="AE5" s="500" t="str">
        <f ca="1">INDIRECT("４月２１日組合せ!aa"&amp;2*ROW()+19*($AS$1-1)+6)</f>
        <v>宝木キッカーズ</v>
      </c>
      <c r="AF5" s="501"/>
      <c r="AG5" s="501"/>
      <c r="AH5" s="501"/>
      <c r="AI5" s="501"/>
      <c r="AJ5" s="501"/>
      <c r="AK5" s="501"/>
      <c r="AL5" s="739"/>
      <c r="AM5" s="740"/>
      <c r="AN5" s="741"/>
    </row>
    <row r="6" spans="1:53" ht="18" customHeight="1">
      <c r="D6" s="504"/>
      <c r="E6" s="117">
        <v>3</v>
      </c>
      <c r="F6" s="520" t="str">
        <f ca="1">INDIRECT("４月２１日組合せ!y"&amp;2*ROW()+19*($AS$1-1))</f>
        <v>ｆ２位</v>
      </c>
      <c r="G6" s="520"/>
      <c r="H6" s="718" t="str">
        <f ca="1">INDIRECT("４月２１日組合せ!aa"&amp;2*ROW()+19*($AS$1-1))</f>
        <v>泉ＦＣ宇都宮</v>
      </c>
      <c r="I6" s="719"/>
      <c r="J6" s="719"/>
      <c r="K6" s="719"/>
      <c r="L6" s="719"/>
      <c r="M6" s="719"/>
      <c r="N6" s="719"/>
      <c r="O6" s="523" t="s">
        <v>190</v>
      </c>
      <c r="P6" s="722"/>
      <c r="Q6" s="723"/>
      <c r="R6" s="93"/>
      <c r="S6" s="94"/>
      <c r="T6" s="94"/>
      <c r="U6" s="95"/>
      <c r="V6" s="95"/>
      <c r="W6" s="95"/>
      <c r="X6" s="95"/>
      <c r="Y6" s="95"/>
      <c r="Z6" s="96"/>
      <c r="AA6" s="211"/>
      <c r="AB6" s="92">
        <v>6</v>
      </c>
      <c r="AC6" s="764" t="str">
        <f ca="1">INDIRECT("４月２１日組合せ!y"&amp;2*ROW()+19*($AS$1-1)+6)</f>
        <v>ｅ２位</v>
      </c>
      <c r="AD6" s="497"/>
      <c r="AE6" s="297" t="str">
        <f ca="1">INDIRECT("４月２１日組合せ!aa"&amp;2*ROW()+19*($AS$1-1)+6)</f>
        <v>ＦＣ Ｒｉｓｏ</v>
      </c>
      <c r="AF6" s="298"/>
      <c r="AG6" s="298"/>
      <c r="AH6" s="298"/>
      <c r="AI6" s="298"/>
      <c r="AJ6" s="298"/>
      <c r="AK6" s="298"/>
      <c r="AL6" s="743"/>
      <c r="AM6" s="744"/>
      <c r="AN6" s="745"/>
    </row>
    <row r="7" spans="1:53" ht="18" customHeight="1">
      <c r="C7" s="97"/>
      <c r="D7" s="85"/>
      <c r="E7" s="85"/>
      <c r="F7" s="85"/>
      <c r="G7" s="85"/>
      <c r="H7" s="85"/>
      <c r="I7" s="98"/>
      <c r="J7" s="98"/>
      <c r="K7" s="98"/>
      <c r="L7" s="98"/>
      <c r="M7" s="98"/>
      <c r="N7" s="98"/>
      <c r="O7" s="98"/>
      <c r="AA7" s="113"/>
      <c r="AB7" s="118"/>
      <c r="AC7" s="760"/>
      <c r="AD7" s="760"/>
      <c r="AE7" s="761"/>
      <c r="AF7" s="761"/>
      <c r="AG7" s="761"/>
      <c r="AH7" s="761"/>
      <c r="AI7" s="761"/>
      <c r="AJ7" s="761"/>
      <c r="AK7" s="761"/>
      <c r="AL7" s="762"/>
      <c r="AM7" s="762"/>
      <c r="AN7" s="762"/>
    </row>
    <row r="8" spans="1:53" ht="18" customHeight="1" thickBot="1">
      <c r="B8" s="83" t="s">
        <v>192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BA8" s="99"/>
    </row>
    <row r="9" spans="1:53" ht="15" thickBot="1">
      <c r="B9" s="100"/>
      <c r="C9" s="477" t="s">
        <v>95</v>
      </c>
      <c r="D9" s="478"/>
      <c r="E9" s="479"/>
      <c r="F9" s="480" t="s">
        <v>96</v>
      </c>
      <c r="G9" s="481"/>
      <c r="H9" s="481"/>
      <c r="I9" s="482"/>
      <c r="J9" s="478" t="s">
        <v>97</v>
      </c>
      <c r="K9" s="481"/>
      <c r="L9" s="481"/>
      <c r="M9" s="481"/>
      <c r="N9" s="481"/>
      <c r="O9" s="481"/>
      <c r="P9" s="483"/>
      <c r="Q9" s="484" t="s">
        <v>98</v>
      </c>
      <c r="R9" s="484"/>
      <c r="S9" s="484"/>
      <c r="T9" s="484"/>
      <c r="U9" s="484"/>
      <c r="V9" s="484"/>
      <c r="W9" s="484"/>
      <c r="X9" s="485" t="s">
        <v>97</v>
      </c>
      <c r="Y9" s="481"/>
      <c r="Z9" s="481"/>
      <c r="AA9" s="481"/>
      <c r="AB9" s="481"/>
      <c r="AC9" s="481"/>
      <c r="AD9" s="482"/>
      <c r="AE9" s="480" t="s">
        <v>96</v>
      </c>
      <c r="AF9" s="481"/>
      <c r="AG9" s="481"/>
      <c r="AH9" s="482"/>
      <c r="AI9" s="460" t="s">
        <v>99</v>
      </c>
      <c r="AJ9" s="461"/>
      <c r="AK9" s="461"/>
      <c r="AL9" s="461"/>
      <c r="AM9" s="461"/>
      <c r="AN9" s="461"/>
      <c r="AO9" s="462"/>
      <c r="AP9" s="463"/>
    </row>
    <row r="10" spans="1:53" ht="14.25" customHeight="1">
      <c r="B10" s="411">
        <v>1</v>
      </c>
      <c r="C10" s="413">
        <v>0.375</v>
      </c>
      <c r="D10" s="414"/>
      <c r="E10" s="415"/>
      <c r="F10" s="464"/>
      <c r="G10" s="465"/>
      <c r="H10" s="465"/>
      <c r="I10" s="466"/>
      <c r="J10" s="742" t="str">
        <f ca="1">IFERROR(VLOOKUP(AS10,$E$4:$Q$6,4,0),"")&amp;IFERROR(VLOOKUP(AS10,$AB$4:$AN$7,4,0),"")</f>
        <v>Ｓ４スペランツァ</v>
      </c>
      <c r="K10" s="468"/>
      <c r="L10" s="468"/>
      <c r="M10" s="468"/>
      <c r="N10" s="468"/>
      <c r="O10" s="468"/>
      <c r="P10" s="469"/>
      <c r="Q10" s="470">
        <f>IF(OR(S10="",S11=""),"",S10+S11)</f>
        <v>2</v>
      </c>
      <c r="R10" s="471"/>
      <c r="S10" s="67">
        <v>1</v>
      </c>
      <c r="T10" s="68" t="s">
        <v>100</v>
      </c>
      <c r="U10" s="67">
        <v>0</v>
      </c>
      <c r="V10" s="424">
        <f>IF(OR(U10="",U11=""),"",U10+U11)</f>
        <v>0</v>
      </c>
      <c r="W10" s="425"/>
      <c r="X10" s="334" t="str">
        <f ca="1">IFERROR(VLOOKUP(AT10,$E$4:$Q$6,4,0),"")&amp;IFERROR(VLOOKUP(AT10,$AB$4:$AN$7,4,0),"")</f>
        <v>ＦＣグラシアス</v>
      </c>
      <c r="Y10" s="474"/>
      <c r="Z10" s="474"/>
      <c r="AA10" s="474"/>
      <c r="AB10" s="474"/>
      <c r="AC10" s="474"/>
      <c r="AD10" s="475"/>
      <c r="AE10" s="464"/>
      <c r="AF10" s="465"/>
      <c r="AG10" s="465"/>
      <c r="AH10" s="466"/>
      <c r="AI10" s="476" t="str">
        <f>'４月２１日組合せ'!AB65</f>
        <v>４／５／６／４</v>
      </c>
      <c r="AJ10" s="314"/>
      <c r="AK10" s="314"/>
      <c r="AL10" s="314"/>
      <c r="AM10" s="314"/>
      <c r="AN10" s="314"/>
      <c r="AO10" s="315"/>
      <c r="AP10" s="316"/>
      <c r="AS10" s="83">
        <v>1</v>
      </c>
      <c r="AT10" s="83">
        <v>2</v>
      </c>
    </row>
    <row r="11" spans="1:53" ht="14.25" customHeight="1">
      <c r="B11" s="441"/>
      <c r="C11" s="442"/>
      <c r="D11" s="443"/>
      <c r="E11" s="444"/>
      <c r="F11" s="357"/>
      <c r="G11" s="358"/>
      <c r="H11" s="358"/>
      <c r="I11" s="359"/>
      <c r="J11" s="459"/>
      <c r="K11" s="448"/>
      <c r="L11" s="448"/>
      <c r="M11" s="448"/>
      <c r="N11" s="448"/>
      <c r="O11" s="448"/>
      <c r="P11" s="449"/>
      <c r="Q11" s="472"/>
      <c r="R11" s="473"/>
      <c r="S11" s="69">
        <v>1</v>
      </c>
      <c r="T11" s="70" t="s">
        <v>100</v>
      </c>
      <c r="U11" s="69">
        <v>0</v>
      </c>
      <c r="V11" s="452"/>
      <c r="W11" s="453"/>
      <c r="X11" s="371"/>
      <c r="Y11" s="372"/>
      <c r="Z11" s="372"/>
      <c r="AA11" s="372"/>
      <c r="AB11" s="372"/>
      <c r="AC11" s="372"/>
      <c r="AD11" s="373"/>
      <c r="AE11" s="357"/>
      <c r="AF11" s="358"/>
      <c r="AG11" s="358"/>
      <c r="AH11" s="359"/>
      <c r="AI11" s="367"/>
      <c r="AJ11" s="368"/>
      <c r="AK11" s="368"/>
      <c r="AL11" s="368"/>
      <c r="AM11" s="368"/>
      <c r="AN11" s="368"/>
      <c r="AO11" s="369"/>
      <c r="AP11" s="370"/>
    </row>
    <row r="12" spans="1:53" ht="14.25" customHeight="1">
      <c r="B12" s="441">
        <v>2</v>
      </c>
      <c r="C12" s="442">
        <v>0.40277777777777801</v>
      </c>
      <c r="D12" s="443">
        <v>0.4375</v>
      </c>
      <c r="E12" s="444"/>
      <c r="F12" s="357"/>
      <c r="G12" s="358"/>
      <c r="H12" s="358"/>
      <c r="I12" s="359"/>
      <c r="J12" s="458" t="str">
        <f t="shared" ref="J12" ca="1" si="0">IFERROR(VLOOKUP(AS12,$E$4:$Q$6,4,0),"")&amp;IFERROR(VLOOKUP(AS12,$AB$4:$AN$7,4,0),"")</f>
        <v>細谷ＳＣ</v>
      </c>
      <c r="K12" s="446"/>
      <c r="L12" s="446"/>
      <c r="M12" s="446"/>
      <c r="N12" s="446"/>
      <c r="O12" s="446"/>
      <c r="P12" s="447"/>
      <c r="Q12" s="450">
        <f>IF(OR(S12="",S13=""),"",S12+S13)</f>
        <v>5</v>
      </c>
      <c r="R12" s="451"/>
      <c r="S12" s="67">
        <v>1</v>
      </c>
      <c r="T12" s="68" t="s">
        <v>100</v>
      </c>
      <c r="U12" s="67">
        <v>1</v>
      </c>
      <c r="V12" s="450">
        <f t="shared" ref="V12" si="1">IF(OR(U12="",U13=""),"",U12+U13)</f>
        <v>1</v>
      </c>
      <c r="W12" s="451"/>
      <c r="X12" s="351" t="str">
        <f t="shared" ref="X12" ca="1" si="2">IFERROR(VLOOKUP(AT12,$E$4:$Q$6,4,0),"")&amp;IFERROR(VLOOKUP(AT12,$AB$4:$AN$7,4,0),"")</f>
        <v>宝木キッカーズ</v>
      </c>
      <c r="Y12" s="352"/>
      <c r="Z12" s="352"/>
      <c r="AA12" s="352"/>
      <c r="AB12" s="352"/>
      <c r="AC12" s="352"/>
      <c r="AD12" s="353"/>
      <c r="AE12" s="357"/>
      <c r="AF12" s="358"/>
      <c r="AG12" s="358"/>
      <c r="AH12" s="359"/>
      <c r="AI12" s="346" t="str">
        <f>'４月２１日組合せ'!AB66</f>
        <v>１／２／３／１</v>
      </c>
      <c r="AJ12" s="347"/>
      <c r="AK12" s="347"/>
      <c r="AL12" s="347"/>
      <c r="AM12" s="347"/>
      <c r="AN12" s="347"/>
      <c r="AO12" s="348"/>
      <c r="AP12" s="349"/>
      <c r="AS12" s="83">
        <v>4</v>
      </c>
      <c r="AT12" s="83">
        <v>5</v>
      </c>
    </row>
    <row r="13" spans="1:53" ht="14.25" customHeight="1">
      <c r="B13" s="441"/>
      <c r="C13" s="442"/>
      <c r="D13" s="443"/>
      <c r="E13" s="444"/>
      <c r="F13" s="357"/>
      <c r="G13" s="358"/>
      <c r="H13" s="358"/>
      <c r="I13" s="359"/>
      <c r="J13" s="459"/>
      <c r="K13" s="448"/>
      <c r="L13" s="448"/>
      <c r="M13" s="448"/>
      <c r="N13" s="448"/>
      <c r="O13" s="448"/>
      <c r="P13" s="449"/>
      <c r="Q13" s="452"/>
      <c r="R13" s="453"/>
      <c r="S13" s="69">
        <v>4</v>
      </c>
      <c r="T13" s="70" t="s">
        <v>100</v>
      </c>
      <c r="U13" s="69">
        <v>0</v>
      </c>
      <c r="V13" s="452"/>
      <c r="W13" s="453"/>
      <c r="X13" s="371"/>
      <c r="Y13" s="372"/>
      <c r="Z13" s="372"/>
      <c r="AA13" s="372"/>
      <c r="AB13" s="372"/>
      <c r="AC13" s="372"/>
      <c r="AD13" s="373"/>
      <c r="AE13" s="357"/>
      <c r="AF13" s="358"/>
      <c r="AG13" s="358"/>
      <c r="AH13" s="359"/>
      <c r="AI13" s="367"/>
      <c r="AJ13" s="368"/>
      <c r="AK13" s="368"/>
      <c r="AL13" s="368"/>
      <c r="AM13" s="368"/>
      <c r="AN13" s="368"/>
      <c r="AO13" s="369"/>
      <c r="AP13" s="370"/>
    </row>
    <row r="14" spans="1:53" ht="14.25" customHeight="1">
      <c r="B14" s="441">
        <v>3</v>
      </c>
      <c r="C14" s="442">
        <v>0.43055555555555602</v>
      </c>
      <c r="D14" s="443"/>
      <c r="E14" s="444"/>
      <c r="F14" s="357"/>
      <c r="G14" s="358"/>
      <c r="H14" s="358"/>
      <c r="I14" s="359"/>
      <c r="J14" s="445" t="str">
        <f t="shared" ref="J14" ca="1" si="3">IFERROR(VLOOKUP(AS14,$E$4:$Q$6,4,0),"")&amp;IFERROR(VLOOKUP(AS14,$AB$4:$AN$7,4,0),"")</f>
        <v>ＦＣグラシアス</v>
      </c>
      <c r="K14" s="446"/>
      <c r="L14" s="446"/>
      <c r="M14" s="446"/>
      <c r="N14" s="446"/>
      <c r="O14" s="446"/>
      <c r="P14" s="447"/>
      <c r="Q14" s="450">
        <f t="shared" ref="Q14" si="4">IF(OR(S14="",S15=""),"",S14+S15)</f>
        <v>2</v>
      </c>
      <c r="R14" s="451"/>
      <c r="S14" s="67">
        <v>0</v>
      </c>
      <c r="T14" s="68" t="s">
        <v>100</v>
      </c>
      <c r="U14" s="67">
        <v>0</v>
      </c>
      <c r="V14" s="450">
        <f t="shared" ref="V14" si="5">IF(OR(U14="",U15=""),"",U14+U15)</f>
        <v>0</v>
      </c>
      <c r="W14" s="451"/>
      <c r="X14" s="351" t="str">
        <f t="shared" ref="X14" ca="1" si="6">IFERROR(VLOOKUP(AT14,$E$4:$Q$6,4,0),"")&amp;IFERROR(VLOOKUP(AT14,$AB$4:$AN$7,4,0),"")</f>
        <v>泉ＦＣ宇都宮</v>
      </c>
      <c r="Y14" s="352"/>
      <c r="Z14" s="352"/>
      <c r="AA14" s="352"/>
      <c r="AB14" s="352"/>
      <c r="AC14" s="352"/>
      <c r="AD14" s="353"/>
      <c r="AE14" s="357"/>
      <c r="AF14" s="358"/>
      <c r="AG14" s="358"/>
      <c r="AH14" s="359"/>
      <c r="AI14" s="346" t="str">
        <f>'４月２１日組合せ'!AB67</f>
        <v>５／６／４／５</v>
      </c>
      <c r="AJ14" s="347"/>
      <c r="AK14" s="347"/>
      <c r="AL14" s="347"/>
      <c r="AM14" s="347"/>
      <c r="AN14" s="347"/>
      <c r="AO14" s="348"/>
      <c r="AP14" s="349"/>
      <c r="AS14" s="83">
        <v>2</v>
      </c>
      <c r="AT14" s="83">
        <v>3</v>
      </c>
    </row>
    <row r="15" spans="1:53" ht="14.25" customHeight="1">
      <c r="B15" s="441"/>
      <c r="C15" s="442"/>
      <c r="D15" s="443"/>
      <c r="E15" s="444"/>
      <c r="F15" s="357"/>
      <c r="G15" s="358"/>
      <c r="H15" s="358"/>
      <c r="I15" s="359"/>
      <c r="J15" s="448"/>
      <c r="K15" s="448"/>
      <c r="L15" s="448"/>
      <c r="M15" s="448"/>
      <c r="N15" s="448"/>
      <c r="O15" s="448"/>
      <c r="P15" s="449"/>
      <c r="Q15" s="452"/>
      <c r="R15" s="453"/>
      <c r="S15" s="69">
        <v>2</v>
      </c>
      <c r="T15" s="70" t="s">
        <v>100</v>
      </c>
      <c r="U15" s="69">
        <v>0</v>
      </c>
      <c r="V15" s="452"/>
      <c r="W15" s="453"/>
      <c r="X15" s="371"/>
      <c r="Y15" s="372"/>
      <c r="Z15" s="372"/>
      <c r="AA15" s="372"/>
      <c r="AB15" s="372"/>
      <c r="AC15" s="372"/>
      <c r="AD15" s="373"/>
      <c r="AE15" s="357"/>
      <c r="AF15" s="358"/>
      <c r="AG15" s="358"/>
      <c r="AH15" s="359"/>
      <c r="AI15" s="367"/>
      <c r="AJ15" s="368"/>
      <c r="AK15" s="368"/>
      <c r="AL15" s="368"/>
      <c r="AM15" s="368"/>
      <c r="AN15" s="368"/>
      <c r="AO15" s="369"/>
      <c r="AP15" s="370"/>
    </row>
    <row r="16" spans="1:53" ht="14.25" customHeight="1">
      <c r="B16" s="441">
        <v>4</v>
      </c>
      <c r="C16" s="442">
        <v>0.45833333333333298</v>
      </c>
      <c r="D16" s="443">
        <v>0.4375</v>
      </c>
      <c r="E16" s="444"/>
      <c r="F16" s="357"/>
      <c r="G16" s="358"/>
      <c r="H16" s="358"/>
      <c r="I16" s="359"/>
      <c r="J16" s="445" t="str">
        <f t="shared" ref="J16" ca="1" si="7">IFERROR(VLOOKUP(AS16,$E$4:$Q$6,4,0),"")&amp;IFERROR(VLOOKUP(AS16,$AB$4:$AN$7,4,0),"")</f>
        <v>宝木キッカーズ</v>
      </c>
      <c r="K16" s="446"/>
      <c r="L16" s="446"/>
      <c r="M16" s="446"/>
      <c r="N16" s="446"/>
      <c r="O16" s="446"/>
      <c r="P16" s="447"/>
      <c r="Q16" s="450">
        <f t="shared" ref="Q16" si="8">IF(OR(S16="",S17=""),"",S16+S17)</f>
        <v>0</v>
      </c>
      <c r="R16" s="451"/>
      <c r="S16" s="67">
        <v>0</v>
      </c>
      <c r="T16" s="68" t="s">
        <v>100</v>
      </c>
      <c r="U16" s="67">
        <v>2</v>
      </c>
      <c r="V16" s="450">
        <f t="shared" ref="V16" si="9">IF(OR(U16="",U17=""),"",U16+U17)</f>
        <v>4</v>
      </c>
      <c r="W16" s="451"/>
      <c r="X16" s="351" t="str">
        <f t="shared" ref="X16" ca="1" si="10">IFERROR(VLOOKUP(AT16,$E$4:$Q$6,4,0),"")&amp;IFERROR(VLOOKUP(AT16,$AB$4:$AN$7,4,0),"")</f>
        <v>ＦＣ Ｒｉｓｏ</v>
      </c>
      <c r="Y16" s="352"/>
      <c r="Z16" s="352"/>
      <c r="AA16" s="352"/>
      <c r="AB16" s="352"/>
      <c r="AC16" s="352"/>
      <c r="AD16" s="353"/>
      <c r="AE16" s="357"/>
      <c r="AF16" s="358"/>
      <c r="AG16" s="358"/>
      <c r="AH16" s="359"/>
      <c r="AI16" s="346" t="str">
        <f>'４月２１日組合せ'!AB68</f>
        <v>２／３／１／２</v>
      </c>
      <c r="AJ16" s="347"/>
      <c r="AK16" s="347"/>
      <c r="AL16" s="347"/>
      <c r="AM16" s="347"/>
      <c r="AN16" s="347"/>
      <c r="AO16" s="348"/>
      <c r="AP16" s="349"/>
      <c r="AS16" s="83">
        <v>5</v>
      </c>
      <c r="AT16" s="83">
        <v>6</v>
      </c>
    </row>
    <row r="17" spans="1:68" ht="14.25" customHeight="1">
      <c r="B17" s="441"/>
      <c r="C17" s="442"/>
      <c r="D17" s="443"/>
      <c r="E17" s="444"/>
      <c r="F17" s="357"/>
      <c r="G17" s="358"/>
      <c r="H17" s="358"/>
      <c r="I17" s="359"/>
      <c r="J17" s="448"/>
      <c r="K17" s="448"/>
      <c r="L17" s="448"/>
      <c r="M17" s="448"/>
      <c r="N17" s="448"/>
      <c r="O17" s="448"/>
      <c r="P17" s="449"/>
      <c r="Q17" s="452"/>
      <c r="R17" s="453"/>
      <c r="S17" s="69">
        <v>0</v>
      </c>
      <c r="T17" s="70" t="s">
        <v>100</v>
      </c>
      <c r="U17" s="69">
        <v>2</v>
      </c>
      <c r="V17" s="452"/>
      <c r="W17" s="453"/>
      <c r="X17" s="371"/>
      <c r="Y17" s="372"/>
      <c r="Z17" s="372"/>
      <c r="AA17" s="372"/>
      <c r="AB17" s="372"/>
      <c r="AC17" s="372"/>
      <c r="AD17" s="373"/>
      <c r="AE17" s="357"/>
      <c r="AF17" s="358"/>
      <c r="AG17" s="358"/>
      <c r="AH17" s="359"/>
      <c r="AI17" s="367"/>
      <c r="AJ17" s="368"/>
      <c r="AK17" s="368"/>
      <c r="AL17" s="368"/>
      <c r="AM17" s="368"/>
      <c r="AN17" s="368"/>
      <c r="AO17" s="369"/>
      <c r="AP17" s="370"/>
    </row>
    <row r="18" spans="1:68" ht="14.25" customHeight="1">
      <c r="B18" s="441">
        <v>5</v>
      </c>
      <c r="C18" s="442">
        <v>0.48611111111111099</v>
      </c>
      <c r="D18" s="443"/>
      <c r="E18" s="444"/>
      <c r="F18" s="357"/>
      <c r="G18" s="358"/>
      <c r="H18" s="358"/>
      <c r="I18" s="359"/>
      <c r="J18" s="445" t="str">
        <f t="shared" ref="J18" ca="1" si="11">IFERROR(VLOOKUP(AS18,$E$4:$Q$6,4,0),"")&amp;IFERROR(VLOOKUP(AS18,$AB$4:$AN$7,4,0),"")</f>
        <v>Ｓ４スペランツァ</v>
      </c>
      <c r="K18" s="446"/>
      <c r="L18" s="446"/>
      <c r="M18" s="446"/>
      <c r="N18" s="446"/>
      <c r="O18" s="446"/>
      <c r="P18" s="447"/>
      <c r="Q18" s="450">
        <f t="shared" ref="Q18" si="12">IF(OR(S18="",S19=""),"",S18+S19)</f>
        <v>6</v>
      </c>
      <c r="R18" s="451"/>
      <c r="S18" s="67">
        <v>5</v>
      </c>
      <c r="T18" s="68" t="s">
        <v>100</v>
      </c>
      <c r="U18" s="67">
        <v>0</v>
      </c>
      <c r="V18" s="450">
        <f t="shared" ref="V18" si="13">IF(OR(U18="",U19=""),"",U18+U19)</f>
        <v>0</v>
      </c>
      <c r="W18" s="451"/>
      <c r="X18" s="351" t="str">
        <f t="shared" ref="X18" ca="1" si="14">IFERROR(VLOOKUP(AT18,$E$4:$Q$6,4,0),"")&amp;IFERROR(VLOOKUP(AT18,$AB$4:$AN$7,4,0),"")</f>
        <v>泉ＦＣ宇都宮</v>
      </c>
      <c r="Y18" s="352"/>
      <c r="Z18" s="352"/>
      <c r="AA18" s="352"/>
      <c r="AB18" s="352"/>
      <c r="AC18" s="352"/>
      <c r="AD18" s="353"/>
      <c r="AE18" s="357"/>
      <c r="AF18" s="358"/>
      <c r="AG18" s="358"/>
      <c r="AH18" s="359"/>
      <c r="AI18" s="346" t="str">
        <f>'４月２１日組合せ'!AB69</f>
        <v>６／４／５／６</v>
      </c>
      <c r="AJ18" s="347"/>
      <c r="AK18" s="347"/>
      <c r="AL18" s="347"/>
      <c r="AM18" s="347"/>
      <c r="AN18" s="347"/>
      <c r="AO18" s="348"/>
      <c r="AP18" s="349"/>
      <c r="AS18" s="83">
        <v>1</v>
      </c>
      <c r="AT18" s="83">
        <v>3</v>
      </c>
    </row>
    <row r="19" spans="1:68" ht="14.25" customHeight="1">
      <c r="B19" s="441"/>
      <c r="C19" s="442"/>
      <c r="D19" s="443"/>
      <c r="E19" s="444"/>
      <c r="F19" s="357"/>
      <c r="G19" s="358"/>
      <c r="H19" s="358"/>
      <c r="I19" s="359"/>
      <c r="J19" s="448"/>
      <c r="K19" s="448"/>
      <c r="L19" s="448"/>
      <c r="M19" s="448"/>
      <c r="N19" s="448"/>
      <c r="O19" s="448"/>
      <c r="P19" s="449"/>
      <c r="Q19" s="452"/>
      <c r="R19" s="453"/>
      <c r="S19" s="69">
        <v>1</v>
      </c>
      <c r="T19" s="70" t="s">
        <v>100</v>
      </c>
      <c r="U19" s="69">
        <v>0</v>
      </c>
      <c r="V19" s="452"/>
      <c r="W19" s="453"/>
      <c r="X19" s="371"/>
      <c r="Y19" s="372"/>
      <c r="Z19" s="372"/>
      <c r="AA19" s="372"/>
      <c r="AB19" s="372"/>
      <c r="AC19" s="372"/>
      <c r="AD19" s="373"/>
      <c r="AE19" s="357"/>
      <c r="AF19" s="358"/>
      <c r="AG19" s="358"/>
      <c r="AH19" s="359"/>
      <c r="AI19" s="367"/>
      <c r="AJ19" s="368"/>
      <c r="AK19" s="368"/>
      <c r="AL19" s="368"/>
      <c r="AM19" s="368"/>
      <c r="AN19" s="368"/>
      <c r="AO19" s="369"/>
      <c r="AP19" s="370"/>
    </row>
    <row r="20" spans="1:68" ht="14.25" customHeight="1">
      <c r="B20" s="441">
        <v>6</v>
      </c>
      <c r="C20" s="442">
        <v>0.51388888888888895</v>
      </c>
      <c r="D20" s="443"/>
      <c r="E20" s="444"/>
      <c r="F20" s="357"/>
      <c r="G20" s="358"/>
      <c r="H20" s="358"/>
      <c r="I20" s="359"/>
      <c r="J20" s="445" t="str">
        <f t="shared" ref="J20" ca="1" si="15">IFERROR(VLOOKUP(AS20,$E$4:$Q$6,4,0),"")&amp;IFERROR(VLOOKUP(AS20,$AB$4:$AN$7,4,0),"")</f>
        <v>細谷ＳＣ</v>
      </c>
      <c r="K20" s="446"/>
      <c r="L20" s="446"/>
      <c r="M20" s="446"/>
      <c r="N20" s="446"/>
      <c r="O20" s="446"/>
      <c r="P20" s="447"/>
      <c r="Q20" s="450">
        <f t="shared" ref="Q20" si="16">IF(OR(S20="",S21=""),"",S20+S21)</f>
        <v>2</v>
      </c>
      <c r="R20" s="451"/>
      <c r="S20" s="67">
        <v>2</v>
      </c>
      <c r="T20" s="68" t="s">
        <v>100</v>
      </c>
      <c r="U20" s="67">
        <v>0</v>
      </c>
      <c r="V20" s="450">
        <f t="shared" ref="V20" si="17">IF(OR(U20="",U21=""),"",U20+U21)</f>
        <v>0</v>
      </c>
      <c r="W20" s="451"/>
      <c r="X20" s="351" t="str">
        <f t="shared" ref="X20" ca="1" si="18">IFERROR(VLOOKUP(AT20,$E$4:$Q$6,4,0),"")&amp;IFERROR(VLOOKUP(AT20,$AB$4:$AN$7,4,0),"")</f>
        <v>ＦＣ Ｒｉｓｏ</v>
      </c>
      <c r="Y20" s="352"/>
      <c r="Z20" s="352"/>
      <c r="AA20" s="352"/>
      <c r="AB20" s="352"/>
      <c r="AC20" s="352"/>
      <c r="AD20" s="353"/>
      <c r="AE20" s="357"/>
      <c r="AF20" s="358"/>
      <c r="AG20" s="358"/>
      <c r="AH20" s="359"/>
      <c r="AI20" s="346" t="str">
        <f>'４月２１日組合せ'!AB70</f>
        <v>３／１／２／３</v>
      </c>
      <c r="AJ20" s="347"/>
      <c r="AK20" s="347"/>
      <c r="AL20" s="347"/>
      <c r="AM20" s="347"/>
      <c r="AN20" s="347"/>
      <c r="AO20" s="348"/>
      <c r="AP20" s="349"/>
      <c r="AS20" s="83">
        <v>4</v>
      </c>
      <c r="AT20" s="83">
        <v>6</v>
      </c>
    </row>
    <row r="21" spans="1:68" ht="14.25" customHeight="1" thickBot="1">
      <c r="B21" s="454"/>
      <c r="C21" s="455"/>
      <c r="D21" s="456"/>
      <c r="E21" s="457"/>
      <c r="F21" s="360"/>
      <c r="G21" s="361"/>
      <c r="H21" s="361"/>
      <c r="I21" s="362"/>
      <c r="J21" s="420"/>
      <c r="K21" s="420"/>
      <c r="L21" s="420"/>
      <c r="M21" s="420"/>
      <c r="N21" s="420"/>
      <c r="O21" s="420"/>
      <c r="P21" s="421"/>
      <c r="Q21" s="424"/>
      <c r="R21" s="425"/>
      <c r="S21" s="71">
        <v>0</v>
      </c>
      <c r="T21" s="72" t="s">
        <v>100</v>
      </c>
      <c r="U21" s="71">
        <v>0</v>
      </c>
      <c r="V21" s="424"/>
      <c r="W21" s="425"/>
      <c r="X21" s="354"/>
      <c r="Y21" s="355"/>
      <c r="Z21" s="355"/>
      <c r="AA21" s="355"/>
      <c r="AB21" s="355"/>
      <c r="AC21" s="355"/>
      <c r="AD21" s="356"/>
      <c r="AE21" s="360"/>
      <c r="AF21" s="361"/>
      <c r="AG21" s="361"/>
      <c r="AH21" s="362"/>
      <c r="AI21" s="363"/>
      <c r="AJ21" s="364"/>
      <c r="AK21" s="364"/>
      <c r="AL21" s="364"/>
      <c r="AM21" s="364"/>
      <c r="AN21" s="364"/>
      <c r="AO21" s="365"/>
      <c r="AP21" s="366"/>
    </row>
    <row r="22" spans="1:68" ht="14.25" customHeight="1">
      <c r="B22" s="320">
        <v>7</v>
      </c>
      <c r="C22" s="433">
        <v>0.55555555555555558</v>
      </c>
      <c r="D22" s="434">
        <v>0.4375</v>
      </c>
      <c r="E22" s="435"/>
      <c r="F22" s="308"/>
      <c r="G22" s="309"/>
      <c r="H22" s="309"/>
      <c r="I22" s="310"/>
      <c r="J22" s="320" t="str">
        <f>D4&amp;"1位"</f>
        <v>ｇ1位</v>
      </c>
      <c r="K22" s="321"/>
      <c r="L22" s="328" t="s">
        <v>278</v>
      </c>
      <c r="M22" s="329"/>
      <c r="N22" s="329"/>
      <c r="O22" s="329"/>
      <c r="P22" s="330"/>
      <c r="Q22" s="439">
        <f t="shared" ref="Q22" si="19">IF(OR(S22="",S23=""),"",S22+S23)</f>
        <v>7</v>
      </c>
      <c r="R22" s="439"/>
      <c r="S22" s="77">
        <v>4</v>
      </c>
      <c r="T22" s="78" t="s">
        <v>100</v>
      </c>
      <c r="U22" s="77">
        <v>0</v>
      </c>
      <c r="V22" s="439">
        <f t="shared" ref="V22" si="20">IF(OR(U22="",U23=""),"",U22+U23)</f>
        <v>0</v>
      </c>
      <c r="W22" s="439"/>
      <c r="X22" s="334" t="s">
        <v>279</v>
      </c>
      <c r="Y22" s="335"/>
      <c r="Z22" s="335"/>
      <c r="AA22" s="335"/>
      <c r="AB22" s="336"/>
      <c r="AC22" s="324" t="str">
        <f>AA4&amp;"1位"</f>
        <v>ｈ1位</v>
      </c>
      <c r="AD22" s="325"/>
      <c r="AE22" s="308"/>
      <c r="AF22" s="309"/>
      <c r="AG22" s="309"/>
      <c r="AH22" s="310"/>
      <c r="AI22" s="314" t="str">
        <f>'４月２１日組合せ'!K74</f>
        <v>各リーグ ２位</v>
      </c>
      <c r="AJ22" s="314"/>
      <c r="AK22" s="314"/>
      <c r="AL22" s="314"/>
      <c r="AM22" s="314"/>
      <c r="AN22" s="314"/>
      <c r="AO22" s="315"/>
      <c r="AP22" s="316"/>
    </row>
    <row r="23" spans="1:68" ht="14.25" customHeight="1" thickBot="1">
      <c r="B23" s="432"/>
      <c r="C23" s="436"/>
      <c r="D23" s="437"/>
      <c r="E23" s="438"/>
      <c r="F23" s="311"/>
      <c r="G23" s="312"/>
      <c r="H23" s="312"/>
      <c r="I23" s="313"/>
      <c r="J23" s="322"/>
      <c r="K23" s="323"/>
      <c r="L23" s="331"/>
      <c r="M23" s="332"/>
      <c r="N23" s="332"/>
      <c r="O23" s="332"/>
      <c r="P23" s="333"/>
      <c r="Q23" s="440"/>
      <c r="R23" s="440"/>
      <c r="S23" s="79">
        <v>3</v>
      </c>
      <c r="T23" s="80" t="s">
        <v>100</v>
      </c>
      <c r="U23" s="79">
        <v>0</v>
      </c>
      <c r="V23" s="440"/>
      <c r="W23" s="440"/>
      <c r="X23" s="337"/>
      <c r="Y23" s="338"/>
      <c r="Z23" s="338"/>
      <c r="AA23" s="338"/>
      <c r="AB23" s="339"/>
      <c r="AC23" s="326"/>
      <c r="AD23" s="327"/>
      <c r="AE23" s="311"/>
      <c r="AF23" s="312"/>
      <c r="AG23" s="312"/>
      <c r="AH23" s="313"/>
      <c r="AI23" s="317"/>
      <c r="AJ23" s="317"/>
      <c r="AK23" s="317"/>
      <c r="AL23" s="317"/>
      <c r="AM23" s="317"/>
      <c r="AN23" s="317"/>
      <c r="AO23" s="318"/>
      <c r="AP23" s="319"/>
    </row>
    <row r="24" spans="1:68" ht="14.25" hidden="1" customHeight="1">
      <c r="B24" s="441">
        <v>8</v>
      </c>
      <c r="C24" s="442">
        <v>0.56944444444444398</v>
      </c>
      <c r="D24" s="443">
        <v>0.4375</v>
      </c>
      <c r="E24" s="444"/>
      <c r="F24" s="357"/>
      <c r="G24" s="358"/>
      <c r="H24" s="358"/>
      <c r="I24" s="359"/>
      <c r="J24" s="445" t="str">
        <f>IFERROR(VLOOKUP('４月２０日組合せ'!X72,$I$4:$T$6,3,0),"")&amp;IFERROR(VLOOKUP('４月２０日組合せ'!X72,$Y$4:$AJ$7,3,0),"")</f>
        <v/>
      </c>
      <c r="K24" s="446"/>
      <c r="L24" s="446"/>
      <c r="M24" s="446"/>
      <c r="N24" s="446"/>
      <c r="O24" s="446"/>
      <c r="P24" s="447"/>
      <c r="Q24" s="450" t="str">
        <f t="shared" ref="Q24" si="21">IF(OR(S24="",S25=""),"",S24+S25)</f>
        <v/>
      </c>
      <c r="R24" s="451"/>
      <c r="S24" s="67"/>
      <c r="T24" s="68" t="s">
        <v>100</v>
      </c>
      <c r="U24" s="67"/>
      <c r="V24" s="450" t="str">
        <f t="shared" ref="V24" si="22">IF(OR(U24="",U25=""),"",U24+U25)</f>
        <v/>
      </c>
      <c r="W24" s="451"/>
      <c r="X24" s="351" t="str">
        <f>IFERROR(VLOOKUP('４月２０日組合せ'!Z72,$I$4:$T$6,3,0),"")&amp;IFERROR(VLOOKUP('４月２０日組合せ'!Z72,$Y$4:$AJ$7,3,0),"")</f>
        <v/>
      </c>
      <c r="Y24" s="352"/>
      <c r="Z24" s="352"/>
      <c r="AA24" s="352"/>
      <c r="AB24" s="352"/>
      <c r="AC24" s="352"/>
      <c r="AD24" s="353"/>
      <c r="AE24" s="357"/>
      <c r="AF24" s="358"/>
      <c r="AG24" s="358"/>
      <c r="AH24" s="359"/>
      <c r="AI24" s="346">
        <f>'４月２０日組合せ'!AB72</f>
        <v>0</v>
      </c>
      <c r="AJ24" s="347"/>
      <c r="AK24" s="347"/>
      <c r="AL24" s="347"/>
      <c r="AM24" s="347"/>
      <c r="AN24" s="347"/>
      <c r="AO24" s="348"/>
      <c r="AP24" s="349"/>
    </row>
    <row r="25" spans="1:68" ht="14.25" hidden="1" customHeight="1">
      <c r="B25" s="441"/>
      <c r="C25" s="442"/>
      <c r="D25" s="443"/>
      <c r="E25" s="444"/>
      <c r="F25" s="357"/>
      <c r="G25" s="358"/>
      <c r="H25" s="358"/>
      <c r="I25" s="359"/>
      <c r="J25" s="448"/>
      <c r="K25" s="448"/>
      <c r="L25" s="448"/>
      <c r="M25" s="448"/>
      <c r="N25" s="448"/>
      <c r="O25" s="448"/>
      <c r="P25" s="449"/>
      <c r="Q25" s="452"/>
      <c r="R25" s="453"/>
      <c r="S25" s="69"/>
      <c r="T25" s="70" t="s">
        <v>100</v>
      </c>
      <c r="U25" s="69"/>
      <c r="V25" s="452"/>
      <c r="W25" s="453"/>
      <c r="X25" s="371"/>
      <c r="Y25" s="372"/>
      <c r="Z25" s="372"/>
      <c r="AA25" s="372"/>
      <c r="AB25" s="372"/>
      <c r="AC25" s="372"/>
      <c r="AD25" s="373"/>
      <c r="AE25" s="357"/>
      <c r="AF25" s="358"/>
      <c r="AG25" s="358"/>
      <c r="AH25" s="359"/>
      <c r="AI25" s="367"/>
      <c r="AJ25" s="368"/>
      <c r="AK25" s="368"/>
      <c r="AL25" s="368"/>
      <c r="AM25" s="368"/>
      <c r="AN25" s="368"/>
      <c r="AO25" s="369"/>
      <c r="AP25" s="370"/>
    </row>
    <row r="26" spans="1:68" ht="14.25" hidden="1" customHeight="1">
      <c r="B26" s="411">
        <v>9</v>
      </c>
      <c r="C26" s="413">
        <v>0.59722222222222199</v>
      </c>
      <c r="D26" s="414">
        <v>0.4375</v>
      </c>
      <c r="E26" s="415"/>
      <c r="F26" s="340"/>
      <c r="G26" s="341"/>
      <c r="H26" s="341"/>
      <c r="I26" s="342"/>
      <c r="J26" s="419" t="str">
        <f>IFERROR(VLOOKUP('４月２０日組合せ'!X73,$I$4:$T$6,3,0),"")&amp;IFERROR(VLOOKUP('４月２０日組合せ'!X73,$Y$4:$AJ$7,3,0),"")</f>
        <v/>
      </c>
      <c r="K26" s="420"/>
      <c r="L26" s="420"/>
      <c r="M26" s="420"/>
      <c r="N26" s="420"/>
      <c r="O26" s="420"/>
      <c r="P26" s="421"/>
      <c r="Q26" s="424" t="str">
        <f t="shared" ref="Q26" si="23">IF(OR(S26="",S27=""),"",S26+S27)</f>
        <v/>
      </c>
      <c r="R26" s="425"/>
      <c r="S26" s="67"/>
      <c r="T26" s="68" t="s">
        <v>100</v>
      </c>
      <c r="U26" s="67"/>
      <c r="V26" s="424" t="str">
        <f t="shared" ref="V26" si="24">IF(OR(U26="",U27=""),"",U26+U27)</f>
        <v/>
      </c>
      <c r="W26" s="425"/>
      <c r="X26" s="428" t="str">
        <f>IFERROR(VLOOKUP('４月２０日組合せ'!Z73,$I$4:$T$6,3,0),"")&amp;IFERROR(VLOOKUP('４月２０日組合せ'!Z73,$Y$4:$AJ$7,3,0),"")</f>
        <v/>
      </c>
      <c r="Y26" s="355"/>
      <c r="Z26" s="355"/>
      <c r="AA26" s="355"/>
      <c r="AB26" s="355"/>
      <c r="AC26" s="355"/>
      <c r="AD26" s="356"/>
      <c r="AE26" s="340"/>
      <c r="AF26" s="341"/>
      <c r="AG26" s="341"/>
      <c r="AH26" s="342"/>
      <c r="AI26" s="346">
        <f>'４月２０日組合せ'!AB73</f>
        <v>0</v>
      </c>
      <c r="AJ26" s="347"/>
      <c r="AK26" s="347"/>
      <c r="AL26" s="347"/>
      <c r="AM26" s="347"/>
      <c r="AN26" s="347"/>
      <c r="AO26" s="348"/>
      <c r="AP26" s="349"/>
    </row>
    <row r="27" spans="1:68" ht="14.25" hidden="1" customHeight="1" thickBot="1">
      <c r="B27" s="412"/>
      <c r="C27" s="416"/>
      <c r="D27" s="417"/>
      <c r="E27" s="418"/>
      <c r="F27" s="343"/>
      <c r="G27" s="344"/>
      <c r="H27" s="344"/>
      <c r="I27" s="345"/>
      <c r="J27" s="422"/>
      <c r="K27" s="422"/>
      <c r="L27" s="422"/>
      <c r="M27" s="422"/>
      <c r="N27" s="422"/>
      <c r="O27" s="422"/>
      <c r="P27" s="423"/>
      <c r="Q27" s="426"/>
      <c r="R27" s="427"/>
      <c r="S27" s="75"/>
      <c r="T27" s="76" t="s">
        <v>100</v>
      </c>
      <c r="U27" s="75"/>
      <c r="V27" s="426"/>
      <c r="W27" s="427"/>
      <c r="X27" s="429"/>
      <c r="Y27" s="430"/>
      <c r="Z27" s="430"/>
      <c r="AA27" s="430"/>
      <c r="AB27" s="430"/>
      <c r="AC27" s="430"/>
      <c r="AD27" s="431"/>
      <c r="AE27" s="343"/>
      <c r="AF27" s="344"/>
      <c r="AG27" s="344"/>
      <c r="AH27" s="345"/>
      <c r="AI27" s="350"/>
      <c r="AJ27" s="317"/>
      <c r="AK27" s="317"/>
      <c r="AL27" s="317"/>
      <c r="AM27" s="317"/>
      <c r="AN27" s="317"/>
      <c r="AO27" s="318"/>
      <c r="AP27" s="319"/>
    </row>
    <row r="28" spans="1:68" ht="14.25" hidden="1" customHeight="1">
      <c r="B28" s="320">
        <v>10</v>
      </c>
      <c r="C28" s="433">
        <v>0.63888888888888895</v>
      </c>
      <c r="D28" s="434">
        <v>0.4375</v>
      </c>
      <c r="E28" s="435"/>
      <c r="F28" s="308"/>
      <c r="G28" s="309"/>
      <c r="H28" s="309"/>
      <c r="I28" s="310"/>
      <c r="J28" s="320" t="str">
        <f>D4&amp;"1位"</f>
        <v>ｇ1位</v>
      </c>
      <c r="K28" s="321"/>
      <c r="L28" s="328"/>
      <c r="M28" s="329"/>
      <c r="N28" s="329"/>
      <c r="O28" s="329"/>
      <c r="P28" s="330"/>
      <c r="Q28" s="439" t="str">
        <f t="shared" ref="Q28" si="25">IF(OR(S28="",S29=""),"",S28+S29)</f>
        <v/>
      </c>
      <c r="R28" s="439"/>
      <c r="S28" s="77"/>
      <c r="T28" s="78" t="s">
        <v>100</v>
      </c>
      <c r="U28" s="77"/>
      <c r="V28" s="439" t="str">
        <f t="shared" ref="V28" si="26">IF(OR(U28="",U29=""),"",U28+U29)</f>
        <v/>
      </c>
      <c r="W28" s="439"/>
      <c r="X28" s="334"/>
      <c r="Y28" s="335"/>
      <c r="Z28" s="335"/>
      <c r="AA28" s="335"/>
      <c r="AB28" s="336"/>
      <c r="AC28" s="324" t="str">
        <f>AA4&amp;"1位"</f>
        <v>ｈ1位</v>
      </c>
      <c r="AD28" s="325"/>
      <c r="AE28" s="308"/>
      <c r="AF28" s="309"/>
      <c r="AG28" s="309"/>
      <c r="AH28" s="310"/>
      <c r="AI28" s="314" t="str">
        <f>'４月２１日組合せ'!K74</f>
        <v>各リーグ ２位</v>
      </c>
      <c r="AJ28" s="314"/>
      <c r="AK28" s="314"/>
      <c r="AL28" s="314"/>
      <c r="AM28" s="314"/>
      <c r="AN28" s="314"/>
      <c r="AO28" s="315"/>
      <c r="AP28" s="316"/>
    </row>
    <row r="29" spans="1:68" ht="14.25" hidden="1" customHeight="1" thickBot="1">
      <c r="B29" s="432"/>
      <c r="C29" s="436"/>
      <c r="D29" s="437"/>
      <c r="E29" s="438"/>
      <c r="F29" s="311"/>
      <c r="G29" s="312"/>
      <c r="H29" s="312"/>
      <c r="I29" s="313"/>
      <c r="J29" s="322"/>
      <c r="K29" s="323"/>
      <c r="L29" s="331"/>
      <c r="M29" s="332"/>
      <c r="N29" s="332"/>
      <c r="O29" s="332"/>
      <c r="P29" s="333"/>
      <c r="Q29" s="440"/>
      <c r="R29" s="440"/>
      <c r="S29" s="79"/>
      <c r="T29" s="80" t="s">
        <v>100</v>
      </c>
      <c r="U29" s="79"/>
      <c r="V29" s="440"/>
      <c r="W29" s="440"/>
      <c r="X29" s="337"/>
      <c r="Y29" s="338"/>
      <c r="Z29" s="338"/>
      <c r="AA29" s="338"/>
      <c r="AB29" s="339"/>
      <c r="AC29" s="326"/>
      <c r="AD29" s="327"/>
      <c r="AE29" s="311"/>
      <c r="AF29" s="312"/>
      <c r="AG29" s="312"/>
      <c r="AH29" s="313"/>
      <c r="AI29" s="317"/>
      <c r="AJ29" s="317"/>
      <c r="AK29" s="317"/>
      <c r="AL29" s="317"/>
      <c r="AM29" s="317"/>
      <c r="AN29" s="317"/>
      <c r="AO29" s="318"/>
      <c r="AP29" s="319"/>
    </row>
    <row r="30" spans="1:68" s="110" customFormat="1" ht="17.25">
      <c r="A30" s="101"/>
      <c r="B30" s="102"/>
      <c r="C30" s="103"/>
      <c r="D30" s="103"/>
      <c r="E30" s="103"/>
      <c r="F30" s="102"/>
      <c r="G30" s="102"/>
      <c r="H30" s="102"/>
      <c r="I30" s="102"/>
      <c r="J30" s="102"/>
      <c r="K30" s="104"/>
      <c r="L30" s="104"/>
      <c r="M30" s="105"/>
      <c r="N30" s="106"/>
      <c r="O30" s="105"/>
      <c r="P30" s="104"/>
      <c r="Q30" s="104"/>
      <c r="R30" s="102"/>
      <c r="S30" s="102"/>
      <c r="T30" s="102"/>
      <c r="U30" s="102"/>
      <c r="V30" s="102"/>
      <c r="W30" s="107"/>
      <c r="X30" s="107"/>
      <c r="Y30" s="107"/>
      <c r="Z30" s="107"/>
      <c r="AA30" s="107"/>
      <c r="AB30" s="107"/>
      <c r="AC30" s="108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S30" s="109"/>
      <c r="AT30" s="109"/>
    </row>
    <row r="31" spans="1:68" s="111" customFormat="1" ht="11.25" customHeight="1">
      <c r="B31" s="403"/>
      <c r="C31" s="405" t="str">
        <f>D4</f>
        <v>ｇ</v>
      </c>
      <c r="D31" s="406"/>
      <c r="E31" s="406"/>
      <c r="F31" s="406"/>
      <c r="G31" s="406"/>
      <c r="H31" s="407"/>
      <c r="I31" s="377" t="str">
        <f ca="1">IF(C33="","",C33)</f>
        <v>Ｓ４スペランツァ</v>
      </c>
      <c r="J31" s="348"/>
      <c r="K31" s="348"/>
      <c r="L31" s="348"/>
      <c r="M31" s="348"/>
      <c r="N31" s="378"/>
      <c r="O31" s="377" t="str">
        <f ca="1">IF(C35="","",C35)</f>
        <v>ＦＣグラシアス</v>
      </c>
      <c r="P31" s="348"/>
      <c r="Q31" s="348"/>
      <c r="R31" s="348"/>
      <c r="S31" s="348"/>
      <c r="T31" s="378"/>
      <c r="U31" s="377" t="str">
        <f ca="1">IF(C37="","",C37)</f>
        <v>泉ＦＣ宇都宮</v>
      </c>
      <c r="V31" s="348"/>
      <c r="W31" s="348"/>
      <c r="X31" s="348"/>
      <c r="Y31" s="348"/>
      <c r="Z31" s="378"/>
      <c r="AA31" s="377" t="s">
        <v>101</v>
      </c>
      <c r="AB31" s="378"/>
      <c r="AC31" s="377" t="s">
        <v>98</v>
      </c>
      <c r="AD31" s="378"/>
      <c r="AE31" s="377" t="s">
        <v>102</v>
      </c>
      <c r="AF31" s="378"/>
      <c r="AG31" s="377" t="s">
        <v>103</v>
      </c>
      <c r="AH31" s="348"/>
      <c r="AI31" s="378"/>
      <c r="AJ31" s="377" t="s">
        <v>104</v>
      </c>
      <c r="AK31" s="378"/>
      <c r="AL31" s="112"/>
      <c r="AM31" s="112"/>
      <c r="AN31" s="112"/>
      <c r="AO31" s="112"/>
      <c r="AP31" s="112"/>
      <c r="AQ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</row>
    <row r="32" spans="1:68" s="111" customFormat="1" ht="11.25" customHeight="1">
      <c r="B32" s="404"/>
      <c r="C32" s="408"/>
      <c r="D32" s="409"/>
      <c r="E32" s="409"/>
      <c r="F32" s="409"/>
      <c r="G32" s="409"/>
      <c r="H32" s="410"/>
      <c r="I32" s="379"/>
      <c r="J32" s="369"/>
      <c r="K32" s="369"/>
      <c r="L32" s="369"/>
      <c r="M32" s="369"/>
      <c r="N32" s="380"/>
      <c r="O32" s="379"/>
      <c r="P32" s="369"/>
      <c r="Q32" s="369"/>
      <c r="R32" s="369"/>
      <c r="S32" s="369"/>
      <c r="T32" s="380"/>
      <c r="U32" s="379"/>
      <c r="V32" s="369"/>
      <c r="W32" s="369"/>
      <c r="X32" s="369"/>
      <c r="Y32" s="369"/>
      <c r="Z32" s="380"/>
      <c r="AA32" s="379"/>
      <c r="AB32" s="380"/>
      <c r="AC32" s="379"/>
      <c r="AD32" s="380"/>
      <c r="AE32" s="379"/>
      <c r="AF32" s="380"/>
      <c r="AG32" s="379"/>
      <c r="AH32" s="369"/>
      <c r="AI32" s="380"/>
      <c r="AJ32" s="379"/>
      <c r="AK32" s="380"/>
      <c r="AL32" s="112"/>
      <c r="AM32" s="112"/>
      <c r="AN32" s="112"/>
      <c r="AO32" s="112"/>
      <c r="AP32" s="112"/>
      <c r="AQ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</row>
    <row r="33" spans="2:68" s="111" customFormat="1" ht="11.25" customHeight="1">
      <c r="B33" s="526">
        <v>1</v>
      </c>
      <c r="C33" s="397" t="str">
        <f ca="1">H4</f>
        <v>Ｓ４スペランツァ</v>
      </c>
      <c r="D33" s="348"/>
      <c r="E33" s="348"/>
      <c r="F33" s="348"/>
      <c r="G33" s="348"/>
      <c r="H33" s="378"/>
      <c r="I33" s="387"/>
      <c r="J33" s="388"/>
      <c r="K33" s="388"/>
      <c r="L33" s="388"/>
      <c r="M33" s="388"/>
      <c r="N33" s="389"/>
      <c r="O33" s="393" t="str">
        <f>IF(OR(P33="",S33=""),"",IF(P33&gt;S33,"○",IF(P33=S33,"△","●")))</f>
        <v>○</v>
      </c>
      <c r="P33" s="381">
        <f>$Q$10</f>
        <v>2</v>
      </c>
      <c r="Q33" s="382"/>
      <c r="R33" s="385" t="s">
        <v>62</v>
      </c>
      <c r="S33" s="381">
        <f>$V$10</f>
        <v>0</v>
      </c>
      <c r="T33" s="378"/>
      <c r="U33" s="393" t="str">
        <f>IF(OR(V33="",Y33=""),"",IF(V33&gt;Y33,"○",IF(V33=Y33,"△","●")))</f>
        <v>○</v>
      </c>
      <c r="V33" s="381">
        <f>$Q$18</f>
        <v>6</v>
      </c>
      <c r="W33" s="382"/>
      <c r="X33" s="385" t="s">
        <v>62</v>
      </c>
      <c r="Y33" s="381">
        <f>$V$18</f>
        <v>0</v>
      </c>
      <c r="Z33" s="378"/>
      <c r="AA33" s="377">
        <f t="shared" ref="AA33:AA37" si="27">IF(AND($J33="",$P33="",$V33=""),"",COUNTIF($I33:$Z33,"○")*3+COUNTIF($I33:$Z33,"△")*1)</f>
        <v>6</v>
      </c>
      <c r="AB33" s="378"/>
      <c r="AC33" s="377">
        <f t="shared" ref="AC33:AC37" si="28">IF(AND($J33="",$P33="",$V33=""),"",SUM($J33,$P33,$V33))</f>
        <v>8</v>
      </c>
      <c r="AD33" s="378"/>
      <c r="AE33" s="377">
        <f t="shared" ref="AE33:AE37" si="29">IF(AND($M33="",$S33="",$Y33=""),"",SUM($M33,$S33,$Y33))</f>
        <v>0</v>
      </c>
      <c r="AF33" s="378"/>
      <c r="AG33" s="377">
        <f t="shared" ref="AG33:AG37" si="30">IF(OR(AC33="",AE33=""),"",AC33-AE33)</f>
        <v>8</v>
      </c>
      <c r="AH33" s="348"/>
      <c r="AI33" s="378"/>
      <c r="AJ33" s="377">
        <v>1</v>
      </c>
      <c r="AK33" s="378"/>
      <c r="AL33" s="112"/>
      <c r="AM33" s="112"/>
      <c r="AN33" s="112"/>
      <c r="AO33" s="112"/>
      <c r="AP33" s="112"/>
      <c r="AQ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</row>
    <row r="34" spans="2:68" s="111" customFormat="1" ht="11.25" customHeight="1" thickBot="1">
      <c r="B34" s="526"/>
      <c r="C34" s="751"/>
      <c r="D34" s="365"/>
      <c r="E34" s="365"/>
      <c r="F34" s="365"/>
      <c r="G34" s="365"/>
      <c r="H34" s="752"/>
      <c r="I34" s="390"/>
      <c r="J34" s="391"/>
      <c r="K34" s="391"/>
      <c r="L34" s="391"/>
      <c r="M34" s="391"/>
      <c r="N34" s="392"/>
      <c r="O34" s="394"/>
      <c r="P34" s="383"/>
      <c r="Q34" s="384"/>
      <c r="R34" s="386"/>
      <c r="S34" s="383"/>
      <c r="T34" s="380"/>
      <c r="U34" s="394"/>
      <c r="V34" s="383"/>
      <c r="W34" s="384"/>
      <c r="X34" s="386"/>
      <c r="Y34" s="383"/>
      <c r="Z34" s="380"/>
      <c r="AA34" s="379"/>
      <c r="AB34" s="380"/>
      <c r="AC34" s="379"/>
      <c r="AD34" s="380"/>
      <c r="AE34" s="379"/>
      <c r="AF34" s="380"/>
      <c r="AG34" s="379"/>
      <c r="AH34" s="369"/>
      <c r="AI34" s="380"/>
      <c r="AJ34" s="379"/>
      <c r="AK34" s="380"/>
      <c r="AL34" s="112"/>
      <c r="AM34" s="112"/>
      <c r="AN34" s="112"/>
      <c r="AO34" s="112"/>
      <c r="AP34" s="112"/>
      <c r="AQ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</row>
    <row r="35" spans="2:68" s="111" customFormat="1" ht="11.25" customHeight="1">
      <c r="B35" s="746">
        <v>2</v>
      </c>
      <c r="C35" s="747" t="str">
        <f ca="1">H5</f>
        <v>ＦＣグラシアス</v>
      </c>
      <c r="D35" s="315"/>
      <c r="E35" s="315"/>
      <c r="F35" s="315"/>
      <c r="G35" s="315"/>
      <c r="H35" s="316"/>
      <c r="I35" s="749" t="str">
        <f>IF(OR(J35="",M35=""),"",IF(J35&gt;M35,"○",IF(J35=M35,"△","●")))</f>
        <v>●</v>
      </c>
      <c r="J35" s="381">
        <f>IF(S33="","",S33)</f>
        <v>0</v>
      </c>
      <c r="K35" s="382"/>
      <c r="L35" s="385" t="s">
        <v>62</v>
      </c>
      <c r="M35" s="381">
        <f>IF(P33="","",P33)</f>
        <v>2</v>
      </c>
      <c r="N35" s="378"/>
      <c r="O35" s="387"/>
      <c r="P35" s="388"/>
      <c r="Q35" s="388"/>
      <c r="R35" s="388"/>
      <c r="S35" s="388"/>
      <c r="T35" s="389"/>
      <c r="U35" s="393" t="str">
        <f>IF(OR(V35="",Y35=""),"",IF(V35&gt;Y35,"○",IF(V35=Y35,"△","●")))</f>
        <v>○</v>
      </c>
      <c r="V35" s="381">
        <f>$Q$14</f>
        <v>2</v>
      </c>
      <c r="W35" s="382"/>
      <c r="X35" s="385" t="s">
        <v>62</v>
      </c>
      <c r="Y35" s="381">
        <f>$V$14</f>
        <v>0</v>
      </c>
      <c r="Z35" s="378"/>
      <c r="AA35" s="377">
        <f t="shared" si="27"/>
        <v>3</v>
      </c>
      <c r="AB35" s="378"/>
      <c r="AC35" s="377">
        <f t="shared" si="28"/>
        <v>2</v>
      </c>
      <c r="AD35" s="378"/>
      <c r="AE35" s="377">
        <f t="shared" si="29"/>
        <v>2</v>
      </c>
      <c r="AF35" s="378"/>
      <c r="AG35" s="377">
        <f t="shared" si="30"/>
        <v>0</v>
      </c>
      <c r="AH35" s="348"/>
      <c r="AI35" s="378"/>
      <c r="AJ35" s="377">
        <v>2</v>
      </c>
      <c r="AK35" s="378"/>
      <c r="AL35" s="112"/>
      <c r="AM35" s="112"/>
      <c r="AN35" s="112"/>
      <c r="AO35" s="112"/>
      <c r="AP35" s="112"/>
      <c r="AQ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</row>
    <row r="36" spans="2:68" s="111" customFormat="1" ht="11.25" customHeight="1" thickBot="1">
      <c r="B36" s="746"/>
      <c r="C36" s="748"/>
      <c r="D36" s="318"/>
      <c r="E36" s="318"/>
      <c r="F36" s="318"/>
      <c r="G36" s="318"/>
      <c r="H36" s="319"/>
      <c r="I36" s="750"/>
      <c r="J36" s="383"/>
      <c r="K36" s="384"/>
      <c r="L36" s="386"/>
      <c r="M36" s="383"/>
      <c r="N36" s="380"/>
      <c r="O36" s="390"/>
      <c r="P36" s="391"/>
      <c r="Q36" s="391"/>
      <c r="R36" s="391"/>
      <c r="S36" s="391"/>
      <c r="T36" s="392"/>
      <c r="U36" s="394"/>
      <c r="V36" s="383"/>
      <c r="W36" s="384"/>
      <c r="X36" s="386"/>
      <c r="Y36" s="383"/>
      <c r="Z36" s="380"/>
      <c r="AA36" s="379"/>
      <c r="AB36" s="380"/>
      <c r="AC36" s="379"/>
      <c r="AD36" s="380"/>
      <c r="AE36" s="379"/>
      <c r="AF36" s="380"/>
      <c r="AG36" s="379"/>
      <c r="AH36" s="369"/>
      <c r="AI36" s="380"/>
      <c r="AJ36" s="379"/>
      <c r="AK36" s="380"/>
      <c r="AL36" s="112"/>
      <c r="AM36" s="112"/>
      <c r="AN36" s="112"/>
      <c r="AO36" s="112"/>
      <c r="AP36" s="112"/>
      <c r="AQ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</row>
    <row r="37" spans="2:68" s="111" customFormat="1" ht="11.25" customHeight="1">
      <c r="B37" s="526">
        <v>3</v>
      </c>
      <c r="C37" s="753" t="str">
        <f ca="1">H6</f>
        <v>泉ＦＣ宇都宮</v>
      </c>
      <c r="D37" s="365"/>
      <c r="E37" s="365"/>
      <c r="F37" s="365"/>
      <c r="G37" s="365"/>
      <c r="H37" s="752"/>
      <c r="I37" s="393" t="str">
        <f>IF(OR(J37="",M37=""),"",IF(J37&gt;M37,"○",IF(J37=M37,"△","●")))</f>
        <v>●</v>
      </c>
      <c r="J37" s="381">
        <f>IF(Y33="","",Y33)</f>
        <v>0</v>
      </c>
      <c r="K37" s="382"/>
      <c r="L37" s="385" t="s">
        <v>62</v>
      </c>
      <c r="M37" s="381">
        <f>IF(V33="","",V33)</f>
        <v>6</v>
      </c>
      <c r="N37" s="378"/>
      <c r="O37" s="393" t="str">
        <f>IF(OR(P37="",S37=""),"",IF(P37&gt;S37,"○",IF(P37=S37,"△","●")))</f>
        <v>●</v>
      </c>
      <c r="P37" s="381">
        <f>IF(Y35="","",Y35)</f>
        <v>0</v>
      </c>
      <c r="Q37" s="382"/>
      <c r="R37" s="385" t="s">
        <v>62</v>
      </c>
      <c r="S37" s="381">
        <f>IF(V35="","",V35)</f>
        <v>2</v>
      </c>
      <c r="T37" s="378"/>
      <c r="U37" s="387"/>
      <c r="V37" s="388"/>
      <c r="W37" s="388"/>
      <c r="X37" s="388"/>
      <c r="Y37" s="388"/>
      <c r="Z37" s="389"/>
      <c r="AA37" s="377">
        <f t="shared" si="27"/>
        <v>0</v>
      </c>
      <c r="AB37" s="378"/>
      <c r="AC37" s="377">
        <f t="shared" si="28"/>
        <v>0</v>
      </c>
      <c r="AD37" s="378"/>
      <c r="AE37" s="377">
        <f t="shared" si="29"/>
        <v>8</v>
      </c>
      <c r="AF37" s="378"/>
      <c r="AG37" s="377">
        <f t="shared" si="30"/>
        <v>-8</v>
      </c>
      <c r="AH37" s="348"/>
      <c r="AI37" s="378"/>
      <c r="AJ37" s="377">
        <v>3</v>
      </c>
      <c r="AK37" s="378"/>
      <c r="AL37" s="112"/>
      <c r="AM37" s="112"/>
      <c r="AN37" s="112"/>
      <c r="AO37" s="112"/>
      <c r="AP37" s="112"/>
      <c r="AQ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</row>
    <row r="38" spans="2:68" s="111" customFormat="1" ht="11.25" customHeight="1">
      <c r="B38" s="526"/>
      <c r="C38" s="379"/>
      <c r="D38" s="369"/>
      <c r="E38" s="369"/>
      <c r="F38" s="369"/>
      <c r="G38" s="369"/>
      <c r="H38" s="380"/>
      <c r="I38" s="394"/>
      <c r="J38" s="383"/>
      <c r="K38" s="384"/>
      <c r="L38" s="386"/>
      <c r="M38" s="383"/>
      <c r="N38" s="380"/>
      <c r="O38" s="394"/>
      <c r="P38" s="383"/>
      <c r="Q38" s="384"/>
      <c r="R38" s="386"/>
      <c r="S38" s="383"/>
      <c r="T38" s="380"/>
      <c r="U38" s="390"/>
      <c r="V38" s="391"/>
      <c r="W38" s="391"/>
      <c r="X38" s="391"/>
      <c r="Y38" s="391"/>
      <c r="Z38" s="392"/>
      <c r="AA38" s="379"/>
      <c r="AB38" s="380"/>
      <c r="AC38" s="379"/>
      <c r="AD38" s="380"/>
      <c r="AE38" s="379"/>
      <c r="AF38" s="380"/>
      <c r="AG38" s="379"/>
      <c r="AH38" s="369"/>
      <c r="AI38" s="380"/>
      <c r="AJ38" s="379"/>
      <c r="AK38" s="380"/>
      <c r="AL38" s="112"/>
      <c r="AM38" s="112"/>
      <c r="AN38" s="112"/>
      <c r="AO38" s="112"/>
      <c r="AP38" s="112"/>
      <c r="AQ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</row>
    <row r="39" spans="2:68" s="111" customFormat="1" ht="11.25" customHeight="1">
      <c r="AL39" s="112"/>
      <c r="AM39" s="112"/>
      <c r="AN39" s="112"/>
      <c r="AO39" s="112"/>
      <c r="AP39" s="112"/>
      <c r="AQ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</row>
    <row r="40" spans="2:68" s="111" customFormat="1" ht="11.25" customHeight="1">
      <c r="B40" s="403"/>
      <c r="C40" s="405" t="str">
        <f>AA4</f>
        <v>ｈ</v>
      </c>
      <c r="D40" s="406"/>
      <c r="E40" s="406"/>
      <c r="F40" s="406"/>
      <c r="G40" s="406"/>
      <c r="H40" s="407"/>
      <c r="I40" s="377" t="str">
        <f ca="1">IF(C42="","",C42)</f>
        <v>細谷ＳＣ</v>
      </c>
      <c r="J40" s="348"/>
      <c r="K40" s="348"/>
      <c r="L40" s="348"/>
      <c r="M40" s="348"/>
      <c r="N40" s="378"/>
      <c r="O40" s="377" t="str">
        <f ca="1">IF(C44="","",C44)</f>
        <v>宝木キッカーズ</v>
      </c>
      <c r="P40" s="348"/>
      <c r="Q40" s="348"/>
      <c r="R40" s="348"/>
      <c r="S40" s="348"/>
      <c r="T40" s="378"/>
      <c r="U40" s="377" t="str">
        <f ca="1">IF(C46="","",C46)</f>
        <v>ＦＣ Ｒｉｓｏ</v>
      </c>
      <c r="V40" s="348"/>
      <c r="W40" s="348"/>
      <c r="X40" s="348"/>
      <c r="Y40" s="348"/>
      <c r="Z40" s="348"/>
      <c r="AA40" s="377" t="s">
        <v>101</v>
      </c>
      <c r="AB40" s="378"/>
      <c r="AC40" s="377" t="s">
        <v>98</v>
      </c>
      <c r="AD40" s="378"/>
      <c r="AE40" s="377" t="s">
        <v>102</v>
      </c>
      <c r="AF40" s="378"/>
      <c r="AG40" s="377" t="s">
        <v>103</v>
      </c>
      <c r="AH40" s="348"/>
      <c r="AI40" s="378"/>
      <c r="AJ40" s="377" t="s">
        <v>104</v>
      </c>
      <c r="AK40" s="378"/>
      <c r="AL40" s="116"/>
      <c r="AM40" s="116"/>
      <c r="AN40" s="116"/>
      <c r="AO40" s="116"/>
      <c r="AP40" s="116"/>
      <c r="AQ40" s="116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</row>
    <row r="41" spans="2:68" s="111" customFormat="1" ht="11.25" customHeight="1">
      <c r="B41" s="404"/>
      <c r="C41" s="408"/>
      <c r="D41" s="409"/>
      <c r="E41" s="409"/>
      <c r="F41" s="409"/>
      <c r="G41" s="409"/>
      <c r="H41" s="410"/>
      <c r="I41" s="379"/>
      <c r="J41" s="369"/>
      <c r="K41" s="369"/>
      <c r="L41" s="369"/>
      <c r="M41" s="369"/>
      <c r="N41" s="380"/>
      <c r="O41" s="379"/>
      <c r="P41" s="369"/>
      <c r="Q41" s="369"/>
      <c r="R41" s="369"/>
      <c r="S41" s="369"/>
      <c r="T41" s="380"/>
      <c r="U41" s="379"/>
      <c r="V41" s="369"/>
      <c r="W41" s="369"/>
      <c r="X41" s="369"/>
      <c r="Y41" s="369"/>
      <c r="Z41" s="369"/>
      <c r="AA41" s="379"/>
      <c r="AB41" s="380"/>
      <c r="AC41" s="379"/>
      <c r="AD41" s="380"/>
      <c r="AE41" s="379"/>
      <c r="AF41" s="380"/>
      <c r="AG41" s="379"/>
      <c r="AH41" s="369"/>
      <c r="AI41" s="380"/>
      <c r="AJ41" s="379"/>
      <c r="AK41" s="380"/>
      <c r="AL41" s="116"/>
      <c r="AM41" s="116"/>
      <c r="AN41" s="116"/>
      <c r="AO41" s="116"/>
      <c r="AP41" s="116"/>
      <c r="AQ41" s="116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</row>
    <row r="42" spans="2:68" s="111" customFormat="1" ht="11.25" customHeight="1">
      <c r="B42" s="526">
        <v>4</v>
      </c>
      <c r="C42" s="397" t="str">
        <f ca="1">AE4</f>
        <v>細谷ＳＣ</v>
      </c>
      <c r="D42" s="348"/>
      <c r="E42" s="348"/>
      <c r="F42" s="348"/>
      <c r="G42" s="348"/>
      <c r="H42" s="378"/>
      <c r="I42" s="387"/>
      <c r="J42" s="388"/>
      <c r="K42" s="388"/>
      <c r="L42" s="388"/>
      <c r="M42" s="388"/>
      <c r="N42" s="389"/>
      <c r="O42" s="548" t="str">
        <f>IF(OR(P42="",S42=""),"",IF(P42&gt;S42,"○",IF(P42=S42,"△","●")))</f>
        <v>○</v>
      </c>
      <c r="P42" s="381">
        <f>$Q$12</f>
        <v>5</v>
      </c>
      <c r="Q42" s="382"/>
      <c r="R42" s="348" t="s">
        <v>62</v>
      </c>
      <c r="S42" s="381">
        <f>$V$12</f>
        <v>1</v>
      </c>
      <c r="T42" s="378"/>
      <c r="U42" s="548" t="str">
        <f>IF(OR(V42="",Y42=""),"",IF(V42&gt;Y42,"○",IF(V42=Y42,"△","●")))</f>
        <v>○</v>
      </c>
      <c r="V42" s="381">
        <f>$Q$20</f>
        <v>2</v>
      </c>
      <c r="W42" s="382"/>
      <c r="X42" s="348" t="s">
        <v>62</v>
      </c>
      <c r="Y42" s="381">
        <f>$V$20</f>
        <v>0</v>
      </c>
      <c r="Z42" s="348"/>
      <c r="AA42" s="377">
        <f t="shared" ref="AA42:AA46" si="31">IF(AND($J42="",$P42="",$V42=""),"",COUNTIF($I42:$Z42,"○")*3+COUNTIF($I42:$Z42,"△")*1)</f>
        <v>6</v>
      </c>
      <c r="AB42" s="378"/>
      <c r="AC42" s="377">
        <f t="shared" ref="AC42:AC46" si="32">IF(AND($J42="",$P42="",$V42=""),"",SUM($J42,$P42,$V42))</f>
        <v>7</v>
      </c>
      <c r="AD42" s="378"/>
      <c r="AE42" s="377">
        <f t="shared" ref="AE42:AE46" si="33">IF(AND($M42="",$S42="",$Y42=""),"",SUM($M42,$S42,$Y42))</f>
        <v>1</v>
      </c>
      <c r="AF42" s="378"/>
      <c r="AG42" s="377">
        <f t="shared" ref="AG42" si="34">IF(OR(AC42="",AE42=""),"",AC42-AE42)</f>
        <v>6</v>
      </c>
      <c r="AH42" s="348"/>
      <c r="AI42" s="378"/>
      <c r="AJ42" s="377">
        <v>1</v>
      </c>
      <c r="AK42" s="378"/>
      <c r="AL42" s="116"/>
      <c r="AM42" s="116"/>
      <c r="AN42" s="116"/>
      <c r="AO42" s="116"/>
      <c r="AP42" s="116"/>
      <c r="AQ42" s="116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</row>
    <row r="43" spans="2:68" s="111" customFormat="1" ht="11.25" customHeight="1">
      <c r="B43" s="526"/>
      <c r="C43" s="379"/>
      <c r="D43" s="369"/>
      <c r="E43" s="369"/>
      <c r="F43" s="369"/>
      <c r="G43" s="369"/>
      <c r="H43" s="380"/>
      <c r="I43" s="390"/>
      <c r="J43" s="391"/>
      <c r="K43" s="391"/>
      <c r="L43" s="391"/>
      <c r="M43" s="391"/>
      <c r="N43" s="392"/>
      <c r="O43" s="549"/>
      <c r="P43" s="383"/>
      <c r="Q43" s="384"/>
      <c r="R43" s="369"/>
      <c r="S43" s="383"/>
      <c r="T43" s="380"/>
      <c r="U43" s="549"/>
      <c r="V43" s="383"/>
      <c r="W43" s="384"/>
      <c r="X43" s="369"/>
      <c r="Y43" s="383"/>
      <c r="Z43" s="369"/>
      <c r="AA43" s="379"/>
      <c r="AB43" s="380"/>
      <c r="AC43" s="379"/>
      <c r="AD43" s="380"/>
      <c r="AE43" s="379"/>
      <c r="AF43" s="380"/>
      <c r="AG43" s="379"/>
      <c r="AH43" s="369"/>
      <c r="AI43" s="380"/>
      <c r="AJ43" s="379"/>
      <c r="AK43" s="380"/>
      <c r="AL43" s="116"/>
      <c r="AM43" s="116"/>
      <c r="AN43" s="116"/>
      <c r="AO43" s="116"/>
      <c r="AP43" s="116"/>
      <c r="AQ43" s="116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</row>
    <row r="44" spans="2:68" s="111" customFormat="1" ht="11.25" customHeight="1">
      <c r="B44" s="526">
        <v>5</v>
      </c>
      <c r="C44" s="397" t="str">
        <f ca="1">AE5</f>
        <v>宝木キッカーズ</v>
      </c>
      <c r="D44" s="348"/>
      <c r="E44" s="348"/>
      <c r="F44" s="348"/>
      <c r="G44" s="348"/>
      <c r="H44" s="378"/>
      <c r="I44" s="548" t="str">
        <f t="shared" ref="I44:I46" si="35">IF(OR(J44="",M44=""),"",IF(J44&gt;M44,"○",IF(J44=M44,"△","●")))</f>
        <v>●</v>
      </c>
      <c r="J44" s="381">
        <f>IF(S42="","",S42)</f>
        <v>1</v>
      </c>
      <c r="K44" s="382"/>
      <c r="L44" s="348" t="s">
        <v>62</v>
      </c>
      <c r="M44" s="381">
        <f>IF(P42="","",P42)</f>
        <v>5</v>
      </c>
      <c r="N44" s="378"/>
      <c r="O44" s="387"/>
      <c r="P44" s="388"/>
      <c r="Q44" s="388"/>
      <c r="R44" s="388"/>
      <c r="S44" s="388"/>
      <c r="T44" s="389"/>
      <c r="U44" s="548" t="str">
        <f>IF(OR(V44="",Y44=""),"",IF(V44&gt;Y44,"○",IF(V44=Y44,"△","●")))</f>
        <v>●</v>
      </c>
      <c r="V44" s="381">
        <f>$Q$16</f>
        <v>0</v>
      </c>
      <c r="W44" s="382"/>
      <c r="X44" s="348" t="s">
        <v>62</v>
      </c>
      <c r="Y44" s="381">
        <f>$V$16</f>
        <v>4</v>
      </c>
      <c r="Z44" s="348"/>
      <c r="AA44" s="377">
        <f t="shared" si="31"/>
        <v>0</v>
      </c>
      <c r="AB44" s="378"/>
      <c r="AC44" s="377">
        <f t="shared" si="32"/>
        <v>1</v>
      </c>
      <c r="AD44" s="378"/>
      <c r="AE44" s="377">
        <f t="shared" si="33"/>
        <v>9</v>
      </c>
      <c r="AF44" s="378"/>
      <c r="AG44" s="377">
        <f t="shared" ref="AG44" si="36">IF(OR(AC44="",AE44=""),"",AC44-AE44)</f>
        <v>-8</v>
      </c>
      <c r="AH44" s="348"/>
      <c r="AI44" s="378"/>
      <c r="AJ44" s="377">
        <v>3</v>
      </c>
      <c r="AK44" s="378"/>
      <c r="AL44" s="116"/>
      <c r="AM44" s="116"/>
      <c r="AN44" s="116"/>
      <c r="AO44" s="116"/>
      <c r="AP44" s="116"/>
      <c r="AQ44" s="116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</row>
    <row r="45" spans="2:68" s="111" customFormat="1" ht="11.25" customHeight="1" thickBot="1">
      <c r="B45" s="526"/>
      <c r="C45" s="751"/>
      <c r="D45" s="365"/>
      <c r="E45" s="365"/>
      <c r="F45" s="365"/>
      <c r="G45" s="365"/>
      <c r="H45" s="752"/>
      <c r="I45" s="549"/>
      <c r="J45" s="383"/>
      <c r="K45" s="384"/>
      <c r="L45" s="369"/>
      <c r="M45" s="383"/>
      <c r="N45" s="380"/>
      <c r="O45" s="390"/>
      <c r="P45" s="391"/>
      <c r="Q45" s="391"/>
      <c r="R45" s="391"/>
      <c r="S45" s="391"/>
      <c r="T45" s="392"/>
      <c r="U45" s="549"/>
      <c r="V45" s="383"/>
      <c r="W45" s="384"/>
      <c r="X45" s="369"/>
      <c r="Y45" s="383"/>
      <c r="Z45" s="369"/>
      <c r="AA45" s="379"/>
      <c r="AB45" s="380"/>
      <c r="AC45" s="379"/>
      <c r="AD45" s="380"/>
      <c r="AE45" s="379"/>
      <c r="AF45" s="380"/>
      <c r="AG45" s="379"/>
      <c r="AH45" s="369"/>
      <c r="AI45" s="380"/>
      <c r="AJ45" s="379"/>
      <c r="AK45" s="380"/>
      <c r="AL45" s="116"/>
      <c r="AM45" s="116"/>
      <c r="AN45" s="116"/>
      <c r="AO45" s="116"/>
      <c r="AP45" s="116"/>
      <c r="AQ45" s="116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</row>
    <row r="46" spans="2:68" s="111" customFormat="1" ht="11.25" customHeight="1">
      <c r="B46" s="746">
        <v>6</v>
      </c>
      <c r="C46" s="747" t="str">
        <f ca="1">AE6</f>
        <v>ＦＣ Ｒｉｓｏ</v>
      </c>
      <c r="D46" s="315"/>
      <c r="E46" s="315"/>
      <c r="F46" s="315"/>
      <c r="G46" s="315"/>
      <c r="H46" s="316"/>
      <c r="I46" s="758" t="str">
        <f t="shared" si="35"/>
        <v>●</v>
      </c>
      <c r="J46" s="381">
        <f>IF(Y42="","",Y42)</f>
        <v>0</v>
      </c>
      <c r="K46" s="382"/>
      <c r="L46" s="348" t="s">
        <v>62</v>
      </c>
      <c r="M46" s="381">
        <f>IF(V42="","",V42)</f>
        <v>2</v>
      </c>
      <c r="N46" s="378"/>
      <c r="O46" s="548" t="str">
        <f>IF(OR(P46="",S46=""),"",IF(P46&gt;S46,"○",IF(P46=S46,"△","●")))</f>
        <v>○</v>
      </c>
      <c r="P46" s="381">
        <f>IF(Y44="","",Y44)</f>
        <v>4</v>
      </c>
      <c r="Q46" s="382"/>
      <c r="R46" s="348" t="s">
        <v>62</v>
      </c>
      <c r="S46" s="381">
        <f>IF(V44="","",V44)</f>
        <v>0</v>
      </c>
      <c r="T46" s="378"/>
      <c r="U46" s="387"/>
      <c r="V46" s="388"/>
      <c r="W46" s="388"/>
      <c r="X46" s="388"/>
      <c r="Y46" s="388"/>
      <c r="Z46" s="388"/>
      <c r="AA46" s="377">
        <f t="shared" si="31"/>
        <v>3</v>
      </c>
      <c r="AB46" s="378"/>
      <c r="AC46" s="377">
        <f t="shared" si="32"/>
        <v>4</v>
      </c>
      <c r="AD46" s="378"/>
      <c r="AE46" s="377">
        <f t="shared" si="33"/>
        <v>2</v>
      </c>
      <c r="AF46" s="378"/>
      <c r="AG46" s="377">
        <f t="shared" ref="AG46" si="37">IF(OR(AC46="",AE46=""),"",AC46-AE46)</f>
        <v>2</v>
      </c>
      <c r="AH46" s="348"/>
      <c r="AI46" s="378"/>
      <c r="AJ46" s="377">
        <v>2</v>
      </c>
      <c r="AK46" s="378"/>
      <c r="AL46" s="116"/>
      <c r="AM46" s="116"/>
      <c r="AN46" s="116"/>
      <c r="AO46" s="116"/>
      <c r="AP46" s="116"/>
      <c r="AQ46" s="116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</row>
    <row r="47" spans="2:68" s="111" customFormat="1" ht="11.25" customHeight="1" thickBot="1">
      <c r="B47" s="746"/>
      <c r="C47" s="748"/>
      <c r="D47" s="318"/>
      <c r="E47" s="318"/>
      <c r="F47" s="318"/>
      <c r="G47" s="318"/>
      <c r="H47" s="319"/>
      <c r="I47" s="759"/>
      <c r="J47" s="383"/>
      <c r="K47" s="384"/>
      <c r="L47" s="369"/>
      <c r="M47" s="383"/>
      <c r="N47" s="380"/>
      <c r="O47" s="549"/>
      <c r="P47" s="383"/>
      <c r="Q47" s="384"/>
      <c r="R47" s="369"/>
      <c r="S47" s="383"/>
      <c r="T47" s="380"/>
      <c r="U47" s="390"/>
      <c r="V47" s="391"/>
      <c r="W47" s="391"/>
      <c r="X47" s="391"/>
      <c r="Y47" s="391"/>
      <c r="Z47" s="391"/>
      <c r="AA47" s="379"/>
      <c r="AB47" s="380"/>
      <c r="AC47" s="379"/>
      <c r="AD47" s="380"/>
      <c r="AE47" s="379"/>
      <c r="AF47" s="380"/>
      <c r="AG47" s="379"/>
      <c r="AH47" s="369"/>
      <c r="AI47" s="380"/>
      <c r="AJ47" s="379"/>
      <c r="AK47" s="380"/>
      <c r="AL47" s="116"/>
      <c r="AM47" s="116"/>
      <c r="AN47" s="116"/>
      <c r="AO47" s="116"/>
      <c r="AP47" s="116"/>
      <c r="AQ47" s="116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</row>
    <row r="48" spans="2:68" s="111" customFormat="1" ht="13.5" customHeight="1">
      <c r="B48" s="116"/>
      <c r="C48" s="119"/>
      <c r="D48" s="116"/>
      <c r="E48" s="116"/>
      <c r="F48" s="116"/>
      <c r="G48" s="116"/>
      <c r="H48" s="116"/>
      <c r="I48" s="120"/>
      <c r="J48" s="116"/>
      <c r="K48" s="116"/>
      <c r="L48" s="116"/>
      <c r="M48" s="116"/>
      <c r="N48" s="116"/>
      <c r="O48" s="120"/>
      <c r="P48" s="116"/>
      <c r="Q48" s="116"/>
      <c r="R48" s="116"/>
      <c r="S48" s="116"/>
      <c r="T48" s="116"/>
      <c r="U48" s="120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</row>
    <row r="49" spans="2:42" ht="14.25">
      <c r="B49" s="83"/>
      <c r="C49" s="83"/>
      <c r="D49" s="374" t="s">
        <v>105</v>
      </c>
      <c r="E49" s="374"/>
      <c r="F49" s="374"/>
      <c r="G49" s="374"/>
      <c r="H49" s="374"/>
      <c r="I49" s="374"/>
      <c r="J49" s="374" t="s">
        <v>97</v>
      </c>
      <c r="K49" s="374"/>
      <c r="L49" s="374"/>
      <c r="M49" s="374"/>
      <c r="N49" s="374"/>
      <c r="O49" s="374"/>
      <c r="P49" s="374"/>
      <c r="Q49" s="374"/>
      <c r="R49" s="374" t="s">
        <v>106</v>
      </c>
      <c r="S49" s="374"/>
      <c r="T49" s="374"/>
      <c r="U49" s="374"/>
      <c r="V49" s="374"/>
      <c r="W49" s="374"/>
      <c r="X49" s="374"/>
      <c r="Y49" s="374"/>
      <c r="Z49" s="374"/>
      <c r="AA49" s="374" t="s">
        <v>107</v>
      </c>
      <c r="AB49" s="374"/>
      <c r="AC49" s="374"/>
      <c r="AD49" s="374" t="s">
        <v>108</v>
      </c>
      <c r="AE49" s="374"/>
      <c r="AF49" s="374"/>
      <c r="AG49" s="374"/>
      <c r="AH49" s="374"/>
      <c r="AI49" s="374"/>
      <c r="AJ49" s="374"/>
      <c r="AK49" s="374"/>
      <c r="AL49" s="374"/>
      <c r="AM49" s="374"/>
      <c r="AN49" s="83"/>
      <c r="AO49" s="83"/>
      <c r="AP49" s="83"/>
    </row>
    <row r="50" spans="2:42" ht="18" customHeight="1">
      <c r="B50" s="83"/>
      <c r="C50" s="83"/>
      <c r="D50" s="374" t="s">
        <v>109</v>
      </c>
      <c r="E50" s="374"/>
      <c r="F50" s="374"/>
      <c r="G50" s="374"/>
      <c r="H50" s="374"/>
      <c r="I50" s="374"/>
      <c r="J50" s="374"/>
      <c r="K50" s="374"/>
      <c r="L50" s="374"/>
      <c r="M50" s="374"/>
      <c r="N50" s="374"/>
      <c r="O50" s="374"/>
      <c r="P50" s="374"/>
      <c r="Q50" s="374"/>
      <c r="R50" s="374"/>
      <c r="S50" s="374"/>
      <c r="T50" s="374"/>
      <c r="U50" s="374"/>
      <c r="V50" s="374"/>
      <c r="W50" s="374"/>
      <c r="X50" s="374"/>
      <c r="Y50" s="374"/>
      <c r="Z50" s="374"/>
      <c r="AA50" s="376"/>
      <c r="AB50" s="376"/>
      <c r="AC50" s="376"/>
      <c r="AD50" s="375"/>
      <c r="AE50" s="375"/>
      <c r="AF50" s="375"/>
      <c r="AG50" s="375"/>
      <c r="AH50" s="375"/>
      <c r="AI50" s="375"/>
      <c r="AJ50" s="375"/>
      <c r="AK50" s="375"/>
      <c r="AL50" s="375"/>
      <c r="AM50" s="375"/>
      <c r="AN50" s="83"/>
      <c r="AO50" s="83"/>
      <c r="AP50" s="83"/>
    </row>
    <row r="51" spans="2:42" ht="18" customHeight="1">
      <c r="B51" s="83"/>
      <c r="C51" s="83"/>
      <c r="D51" s="374" t="s">
        <v>109</v>
      </c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74"/>
      <c r="R51" s="374"/>
      <c r="S51" s="374"/>
      <c r="T51" s="374"/>
      <c r="U51" s="374"/>
      <c r="V51" s="374"/>
      <c r="W51" s="374"/>
      <c r="X51" s="374"/>
      <c r="Y51" s="374"/>
      <c r="Z51" s="374"/>
      <c r="AA51" s="374"/>
      <c r="AB51" s="374"/>
      <c r="AC51" s="374"/>
      <c r="AD51" s="375"/>
      <c r="AE51" s="375"/>
      <c r="AF51" s="375"/>
      <c r="AG51" s="375"/>
      <c r="AH51" s="375"/>
      <c r="AI51" s="375"/>
      <c r="AJ51" s="375"/>
      <c r="AK51" s="375"/>
      <c r="AL51" s="375"/>
      <c r="AM51" s="375"/>
      <c r="AN51" s="83"/>
      <c r="AO51" s="83"/>
      <c r="AP51" s="83"/>
    </row>
    <row r="52" spans="2:42" ht="18" customHeight="1">
      <c r="B52" s="83"/>
      <c r="C52" s="83"/>
      <c r="D52" s="374" t="s">
        <v>109</v>
      </c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5"/>
      <c r="AE52" s="375"/>
      <c r="AF52" s="375"/>
      <c r="AG52" s="375"/>
      <c r="AH52" s="375"/>
      <c r="AI52" s="375"/>
      <c r="AJ52" s="375"/>
      <c r="AK52" s="375"/>
      <c r="AL52" s="375"/>
      <c r="AM52" s="375"/>
      <c r="AN52" s="83"/>
      <c r="AO52" s="83"/>
      <c r="AP52" s="83"/>
    </row>
  </sheetData>
  <mergeCells count="269">
    <mergeCell ref="C2:F2"/>
    <mergeCell ref="G2:O2"/>
    <mergeCell ref="P2:S2"/>
    <mergeCell ref="T2:AB2"/>
    <mergeCell ref="AC2:AF2"/>
    <mergeCell ref="AG2:AL2"/>
    <mergeCell ref="AM2:AO2"/>
    <mergeCell ref="F5:G5"/>
    <mergeCell ref="H5:N5"/>
    <mergeCell ref="O5:Q5"/>
    <mergeCell ref="AC5:AD5"/>
    <mergeCell ref="AE5:AK5"/>
    <mergeCell ref="AL5:AN5"/>
    <mergeCell ref="AA4:AA6"/>
    <mergeCell ref="D4:D6"/>
    <mergeCell ref="F4:G4"/>
    <mergeCell ref="H4:N4"/>
    <mergeCell ref="O4:Q4"/>
    <mergeCell ref="S4:Y4"/>
    <mergeCell ref="F6:G6"/>
    <mergeCell ref="H6:N6"/>
    <mergeCell ref="O6:Q6"/>
    <mergeCell ref="AC6:AD6"/>
    <mergeCell ref="AE6:AK6"/>
    <mergeCell ref="AL6:AN6"/>
    <mergeCell ref="AC7:AD7"/>
    <mergeCell ref="AE7:AK7"/>
    <mergeCell ref="AL7:AN7"/>
    <mergeCell ref="AC4:AD4"/>
    <mergeCell ref="AE4:AK4"/>
    <mergeCell ref="AL4:AN4"/>
    <mergeCell ref="AI9:AP9"/>
    <mergeCell ref="X9:AD9"/>
    <mergeCell ref="AE9:AH9"/>
    <mergeCell ref="AI12:AP13"/>
    <mergeCell ref="B10:B11"/>
    <mergeCell ref="C10:E11"/>
    <mergeCell ref="F10:I11"/>
    <mergeCell ref="J10:P11"/>
    <mergeCell ref="Q10:R11"/>
    <mergeCell ref="V10:W11"/>
    <mergeCell ref="X10:AD11"/>
    <mergeCell ref="AE10:AH11"/>
    <mergeCell ref="AI10:AP11"/>
    <mergeCell ref="B12:B13"/>
    <mergeCell ref="C12:E13"/>
    <mergeCell ref="F12:I13"/>
    <mergeCell ref="J12:P13"/>
    <mergeCell ref="Q12:R13"/>
    <mergeCell ref="V12:W13"/>
    <mergeCell ref="C9:E9"/>
    <mergeCell ref="F9:I9"/>
    <mergeCell ref="J9:P9"/>
    <mergeCell ref="Q9:W9"/>
    <mergeCell ref="AE14:AH15"/>
    <mergeCell ref="AI14:AP15"/>
    <mergeCell ref="B16:B17"/>
    <mergeCell ref="C16:E17"/>
    <mergeCell ref="F16:I17"/>
    <mergeCell ref="J16:P17"/>
    <mergeCell ref="Q16:R17"/>
    <mergeCell ref="V16:W17"/>
    <mergeCell ref="X16:AD17"/>
    <mergeCell ref="AE16:AH17"/>
    <mergeCell ref="AI16:AP17"/>
    <mergeCell ref="B14:B15"/>
    <mergeCell ref="C14:E15"/>
    <mergeCell ref="F14:I15"/>
    <mergeCell ref="J14:P15"/>
    <mergeCell ref="Q14:R15"/>
    <mergeCell ref="V14:W15"/>
    <mergeCell ref="X14:AD15"/>
    <mergeCell ref="X12:AD13"/>
    <mergeCell ref="AE12:AH13"/>
    <mergeCell ref="B18:B19"/>
    <mergeCell ref="C18:E19"/>
    <mergeCell ref="F18:I19"/>
    <mergeCell ref="J18:P19"/>
    <mergeCell ref="Q18:R19"/>
    <mergeCell ref="V18:W19"/>
    <mergeCell ref="X18:AD19"/>
    <mergeCell ref="AE18:AH19"/>
    <mergeCell ref="AI18:AP19"/>
    <mergeCell ref="X20:AD21"/>
    <mergeCell ref="AE20:AH21"/>
    <mergeCell ref="AI20:AP21"/>
    <mergeCell ref="B22:B23"/>
    <mergeCell ref="C22:E23"/>
    <mergeCell ref="F22:I23"/>
    <mergeCell ref="Q22:R23"/>
    <mergeCell ref="V22:W23"/>
    <mergeCell ref="B20:B21"/>
    <mergeCell ref="C20:E21"/>
    <mergeCell ref="F20:I21"/>
    <mergeCell ref="J20:P21"/>
    <mergeCell ref="Q20:R21"/>
    <mergeCell ref="V20:W21"/>
    <mergeCell ref="AE22:AH23"/>
    <mergeCell ref="AI22:AP23"/>
    <mergeCell ref="J22:K23"/>
    <mergeCell ref="L22:P23"/>
    <mergeCell ref="X22:AB23"/>
    <mergeCell ref="AC22:AD23"/>
    <mergeCell ref="B24:B25"/>
    <mergeCell ref="C24:E25"/>
    <mergeCell ref="F24:I25"/>
    <mergeCell ref="J24:P25"/>
    <mergeCell ref="Q24:R25"/>
    <mergeCell ref="V24:W25"/>
    <mergeCell ref="X24:AD25"/>
    <mergeCell ref="AE24:AH25"/>
    <mergeCell ref="AI24:AP25"/>
    <mergeCell ref="B26:B27"/>
    <mergeCell ref="C26:E27"/>
    <mergeCell ref="F26:I27"/>
    <mergeCell ref="J26:P27"/>
    <mergeCell ref="Q26:R27"/>
    <mergeCell ref="V26:W27"/>
    <mergeCell ref="X26:AD27"/>
    <mergeCell ref="AE26:AH27"/>
    <mergeCell ref="AI26:AP27"/>
    <mergeCell ref="B31:B32"/>
    <mergeCell ref="C31:H32"/>
    <mergeCell ref="I31:N32"/>
    <mergeCell ref="O31:T32"/>
    <mergeCell ref="U31:Z32"/>
    <mergeCell ref="B28:B29"/>
    <mergeCell ref="C28:E29"/>
    <mergeCell ref="F28:I29"/>
    <mergeCell ref="J28:K29"/>
    <mergeCell ref="L28:P29"/>
    <mergeCell ref="Q28:R29"/>
    <mergeCell ref="C33:H34"/>
    <mergeCell ref="I33:N34"/>
    <mergeCell ref="O33:O34"/>
    <mergeCell ref="P33:Q34"/>
    <mergeCell ref="AA33:AB34"/>
    <mergeCell ref="AC33:AD34"/>
    <mergeCell ref="AE33:AF34"/>
    <mergeCell ref="AG33:AI34"/>
    <mergeCell ref="V28:W29"/>
    <mergeCell ref="X28:AB29"/>
    <mergeCell ref="AC28:AD29"/>
    <mergeCell ref="AE28:AH29"/>
    <mergeCell ref="AI28:AP29"/>
    <mergeCell ref="AA31:AB32"/>
    <mergeCell ref="AC31:AD32"/>
    <mergeCell ref="AE31:AF32"/>
    <mergeCell ref="AG31:AI32"/>
    <mergeCell ref="AJ31:AK32"/>
    <mergeCell ref="M35:N36"/>
    <mergeCell ref="O35:T36"/>
    <mergeCell ref="U35:U36"/>
    <mergeCell ref="V35:W36"/>
    <mergeCell ref="AJ33:AK34"/>
    <mergeCell ref="B35:B36"/>
    <mergeCell ref="C35:H36"/>
    <mergeCell ref="I35:I36"/>
    <mergeCell ref="J35:K36"/>
    <mergeCell ref="L35:L36"/>
    <mergeCell ref="R33:R34"/>
    <mergeCell ref="S33:T34"/>
    <mergeCell ref="U33:U34"/>
    <mergeCell ref="V33:W34"/>
    <mergeCell ref="X33:X34"/>
    <mergeCell ref="Y33:Z34"/>
    <mergeCell ref="AA35:AB36"/>
    <mergeCell ref="AC35:AD36"/>
    <mergeCell ref="AE35:AF36"/>
    <mergeCell ref="AG35:AI36"/>
    <mergeCell ref="AJ35:AK36"/>
    <mergeCell ref="X35:X36"/>
    <mergeCell ref="Y35:Z36"/>
    <mergeCell ref="B33:B34"/>
    <mergeCell ref="AA37:AB38"/>
    <mergeCell ref="AC37:AD38"/>
    <mergeCell ref="AE37:AF38"/>
    <mergeCell ref="AG37:AI38"/>
    <mergeCell ref="AJ37:AK38"/>
    <mergeCell ref="B40:B41"/>
    <mergeCell ref="C40:H41"/>
    <mergeCell ref="I40:N41"/>
    <mergeCell ref="O40:T41"/>
    <mergeCell ref="U40:Z41"/>
    <mergeCell ref="M37:N38"/>
    <mergeCell ref="O37:O38"/>
    <mergeCell ref="P37:Q38"/>
    <mergeCell ref="R37:R38"/>
    <mergeCell ref="S37:T38"/>
    <mergeCell ref="U37:Z38"/>
    <mergeCell ref="AA40:AB41"/>
    <mergeCell ref="AC40:AD41"/>
    <mergeCell ref="B37:B38"/>
    <mergeCell ref="C37:H38"/>
    <mergeCell ref="I37:I38"/>
    <mergeCell ref="J37:K38"/>
    <mergeCell ref="L37:L38"/>
    <mergeCell ref="B42:B43"/>
    <mergeCell ref="C42:H43"/>
    <mergeCell ref="I42:N43"/>
    <mergeCell ref="O42:O43"/>
    <mergeCell ref="P42:Q43"/>
    <mergeCell ref="R42:R43"/>
    <mergeCell ref="AE40:AF41"/>
    <mergeCell ref="AG40:AI41"/>
    <mergeCell ref="AJ40:AK41"/>
    <mergeCell ref="AE46:AF47"/>
    <mergeCell ref="AA46:AB47"/>
    <mergeCell ref="AG42:AI43"/>
    <mergeCell ref="AJ42:AK43"/>
    <mergeCell ref="S42:T43"/>
    <mergeCell ref="U42:U43"/>
    <mergeCell ref="V42:W43"/>
    <mergeCell ref="X42:X43"/>
    <mergeCell ref="Y42:Z43"/>
    <mergeCell ref="AA44:AB45"/>
    <mergeCell ref="AC44:AD45"/>
    <mergeCell ref="B44:B45"/>
    <mergeCell ref="C44:H45"/>
    <mergeCell ref="I44:I45"/>
    <mergeCell ref="J44:K45"/>
    <mergeCell ref="L44:L45"/>
    <mergeCell ref="M44:N45"/>
    <mergeCell ref="O44:T45"/>
    <mergeCell ref="U44:U45"/>
    <mergeCell ref="D52:I52"/>
    <mergeCell ref="J52:Q52"/>
    <mergeCell ref="R52:Z52"/>
    <mergeCell ref="AA52:AC52"/>
    <mergeCell ref="AD52:AM52"/>
    <mergeCell ref="D49:I49"/>
    <mergeCell ref="J49:Q49"/>
    <mergeCell ref="R49:Z49"/>
    <mergeCell ref="AA49:AC49"/>
    <mergeCell ref="AD49:AM49"/>
    <mergeCell ref="D50:I50"/>
    <mergeCell ref="J50:Q50"/>
    <mergeCell ref="R50:Z50"/>
    <mergeCell ref="AA50:AC50"/>
    <mergeCell ref="AD50:AM50"/>
    <mergeCell ref="D51:I51"/>
    <mergeCell ref="J51:Q51"/>
    <mergeCell ref="R51:Z51"/>
    <mergeCell ref="AA51:AC51"/>
    <mergeCell ref="AD51:AM51"/>
    <mergeCell ref="A1:AQ1"/>
    <mergeCell ref="AC46:AD47"/>
    <mergeCell ref="AG46:AI47"/>
    <mergeCell ref="AJ46:AK47"/>
    <mergeCell ref="O46:O47"/>
    <mergeCell ref="P46:Q47"/>
    <mergeCell ref="R46:R47"/>
    <mergeCell ref="S46:T47"/>
    <mergeCell ref="U46:Z47"/>
    <mergeCell ref="AE42:AF43"/>
    <mergeCell ref="AA42:AB43"/>
    <mergeCell ref="AC42:AD43"/>
    <mergeCell ref="B46:B47"/>
    <mergeCell ref="C46:H47"/>
    <mergeCell ref="I46:I47"/>
    <mergeCell ref="J46:K47"/>
    <mergeCell ref="L46:L47"/>
    <mergeCell ref="M46:N47"/>
    <mergeCell ref="AE44:AF45"/>
    <mergeCell ref="AG44:AI45"/>
    <mergeCell ref="AJ44:AK45"/>
    <mergeCell ref="V44:W45"/>
    <mergeCell ref="X44:X45"/>
    <mergeCell ref="Y44:Z45"/>
  </mergeCells>
  <phoneticPr fontId="29"/>
  <conditionalFormatting sqref="AM2:AO2">
    <cfRule type="expression" dxfId="35" priority="17">
      <formula>WEEKDAY(AM2)=7</formula>
    </cfRule>
    <cfRule type="expression" dxfId="34" priority="18">
      <formula>WEEKDAY(AM2)=1</formula>
    </cfRule>
  </conditionalFormatting>
  <conditionalFormatting sqref="AM2:AO2">
    <cfRule type="expression" dxfId="33" priority="15">
      <formula>WEEKDAY(AM2)=7</formula>
    </cfRule>
    <cfRule type="expression" dxfId="32" priority="16">
      <formula>WEEKDAY(AM2)=1</formula>
    </cfRule>
  </conditionalFormatting>
  <conditionalFormatting sqref="AM2:AO2">
    <cfRule type="expression" dxfId="31" priority="13">
      <formula>WEEKDAY(AM2)=7</formula>
    </cfRule>
    <cfRule type="expression" dxfId="30" priority="14">
      <formula>WEEKDAY(AM2)=1</formula>
    </cfRule>
  </conditionalFormatting>
  <conditionalFormatting sqref="AM2:AO2">
    <cfRule type="expression" dxfId="29" priority="11">
      <formula>WEEKDAY(AM2)=7</formula>
    </cfRule>
    <cfRule type="expression" dxfId="28" priority="12">
      <formula>WEEKDAY(AM2)=1</formula>
    </cfRule>
  </conditionalFormatting>
  <conditionalFormatting sqref="AM2:AO2">
    <cfRule type="expression" dxfId="27" priority="9">
      <formula>WEEKDAY(AM2)=7</formula>
    </cfRule>
    <cfRule type="expression" dxfId="26" priority="10">
      <formula>WEEKDAY(AM2)=1</formula>
    </cfRule>
  </conditionalFormatting>
  <conditionalFormatting sqref="AM2:AO2">
    <cfRule type="expression" dxfId="25" priority="7">
      <formula>WEEKDAY(AM2)=7</formula>
    </cfRule>
    <cfRule type="expression" dxfId="24" priority="8">
      <formula>WEEKDAY(AM2)=1</formula>
    </cfRule>
  </conditionalFormatting>
  <conditionalFormatting sqref="AM2:AO2">
    <cfRule type="expression" dxfId="23" priority="5">
      <formula>WEEKDAY(AM2)=7</formula>
    </cfRule>
    <cfRule type="expression" dxfId="22" priority="6">
      <formula>WEEKDAY(AM2)=1</formula>
    </cfRule>
  </conditionalFormatting>
  <conditionalFormatting sqref="AM2:AO2">
    <cfRule type="expression" dxfId="21" priority="3">
      <formula>WEEKDAY(AM2)=7</formula>
    </cfRule>
    <cfRule type="expression" dxfId="20" priority="4">
      <formula>WEEKDAY(AM2)=1</formula>
    </cfRule>
  </conditionalFormatting>
  <conditionalFormatting sqref="AM2:AO2">
    <cfRule type="expression" dxfId="19" priority="1">
      <formula>WEEKDAY(AM2)=7</formula>
    </cfRule>
    <cfRule type="expression" dxfId="18" priority="2">
      <formula>WEEKDAY(AM2)=1</formula>
    </cfRule>
  </conditionalFormatting>
  <printOptions horizontalCentered="1" verticalCentered="1"/>
  <pageMargins left="0.196527777777778" right="0.196527777777778" top="0" bottom="0" header="0" footer="0"/>
  <pageSetup paperSize="9" scale="74" orientation="landscape" r:id="rId1"/>
  <headerFooter scaleWithDoc="0"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P52"/>
  <sheetViews>
    <sheetView view="pageBreakPreview" zoomScaleNormal="100" zoomScaleSheetLayoutView="100" workbookViewId="0">
      <selection sqref="A1:AP2"/>
    </sheetView>
  </sheetViews>
  <sheetFormatPr defaultColWidth="3.5" defaultRowHeight="18" customHeight="1"/>
  <cols>
    <col min="1" max="43" width="3.5" style="81"/>
    <col min="44" max="44" width="3.5" style="81" hidden="1" customWidth="1"/>
    <col min="45" max="46" width="3.5" style="83" hidden="1" customWidth="1"/>
    <col min="47" max="48" width="3.5" style="81" hidden="1" customWidth="1"/>
    <col min="49" max="52" width="3.5" style="81"/>
    <col min="53" max="53" width="3.875" style="81" customWidth="1"/>
    <col min="54" max="16384" width="3.5" style="81"/>
  </cols>
  <sheetData>
    <row r="1" spans="1:53" ht="41.25" customHeight="1">
      <c r="A1" s="486" t="s">
        <v>212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7"/>
      <c r="AH1" s="487"/>
      <c r="AI1" s="487"/>
      <c r="AJ1" s="487"/>
      <c r="AK1" s="487"/>
      <c r="AL1" s="487"/>
      <c r="AM1" s="487"/>
      <c r="AN1" s="487"/>
      <c r="AO1" s="487"/>
      <c r="AP1" s="487"/>
      <c r="AQ1" s="488"/>
      <c r="AS1" s="82">
        <v>2</v>
      </c>
    </row>
    <row r="2" spans="1:53" ht="18" customHeight="1">
      <c r="C2" s="489" t="s">
        <v>91</v>
      </c>
      <c r="D2" s="489"/>
      <c r="E2" s="489"/>
      <c r="F2" s="489"/>
      <c r="G2" s="490" t="str">
        <f ca="1">INDIRECT("４月２１日組合せ!u"&amp;2*ROW()+1+19*($AS$1-1))</f>
        <v>グリーンパーク白沢 Ｂ(南) 会場</v>
      </c>
      <c r="H2" s="490"/>
      <c r="I2" s="490"/>
      <c r="J2" s="490"/>
      <c r="K2" s="490"/>
      <c r="L2" s="490"/>
      <c r="M2" s="490"/>
      <c r="N2" s="490"/>
      <c r="O2" s="490"/>
      <c r="P2" s="489" t="s">
        <v>92</v>
      </c>
      <c r="Q2" s="489"/>
      <c r="R2" s="489"/>
      <c r="S2" s="489"/>
      <c r="T2" s="491" t="str">
        <f ca="1">AE5</f>
        <v>岡西ＦＣ</v>
      </c>
      <c r="U2" s="492"/>
      <c r="V2" s="492"/>
      <c r="W2" s="492"/>
      <c r="X2" s="492"/>
      <c r="Y2" s="492"/>
      <c r="Z2" s="492"/>
      <c r="AA2" s="492"/>
      <c r="AB2" s="492"/>
      <c r="AC2" s="489" t="s">
        <v>93</v>
      </c>
      <c r="AD2" s="489"/>
      <c r="AE2" s="489"/>
      <c r="AF2" s="489"/>
      <c r="AG2" s="493">
        <v>43576</v>
      </c>
      <c r="AH2" s="494"/>
      <c r="AI2" s="494"/>
      <c r="AJ2" s="494"/>
      <c r="AK2" s="494"/>
      <c r="AL2" s="494"/>
      <c r="AM2" s="727" t="str">
        <f>"（"&amp;TEXT(AG2,"aaa")&amp;"）"</f>
        <v>（日）</v>
      </c>
      <c r="AN2" s="727"/>
      <c r="AO2" s="728"/>
      <c r="AP2" s="84"/>
    </row>
    <row r="3" spans="1:53" ht="18" customHeight="1"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6"/>
      <c r="X3" s="86"/>
      <c r="Y3" s="86"/>
      <c r="Z3" s="86"/>
      <c r="AA3" s="86"/>
      <c r="AB3" s="86"/>
      <c r="AC3" s="86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</row>
    <row r="4" spans="1:53" ht="18" customHeight="1">
      <c r="D4" s="502" t="s">
        <v>213</v>
      </c>
      <c r="E4" s="87">
        <v>1</v>
      </c>
      <c r="F4" s="505" t="str">
        <f ca="1">INDIRECT("４月２１日組合せ!y"&amp;2*ROW()+19*($AS$1-1))</f>
        <v>ｈ１位</v>
      </c>
      <c r="G4" s="505"/>
      <c r="H4" s="293" t="str">
        <f ca="1">INDIRECT("４月２１日組合せ!aa"&amp;2*ROW()+19*($AS$1-1))</f>
        <v>ＳＵＧＡＯ ＳＣ</v>
      </c>
      <c r="I4" s="294"/>
      <c r="J4" s="294"/>
      <c r="K4" s="294"/>
      <c r="L4" s="294"/>
      <c r="M4" s="294"/>
      <c r="N4" s="294"/>
      <c r="O4" s="299"/>
      <c r="P4" s="720"/>
      <c r="Q4" s="721"/>
      <c r="R4" s="88"/>
      <c r="S4" s="769" t="s">
        <v>282</v>
      </c>
      <c r="T4" s="770"/>
      <c r="U4" s="770"/>
      <c r="V4" s="770"/>
      <c r="W4" s="770"/>
      <c r="X4" s="770"/>
      <c r="Y4" s="771"/>
      <c r="AA4" s="506" t="s">
        <v>214</v>
      </c>
      <c r="AB4" s="87">
        <v>4</v>
      </c>
      <c r="AC4" s="505" t="str">
        <f ca="1">INDIRECT("４月２１日組合せ!y"&amp;2*ROW()+19*($AS$1-1)+6)</f>
        <v>ｃ１位</v>
      </c>
      <c r="AD4" s="505"/>
      <c r="AE4" s="293" t="str">
        <f ca="1">INDIRECT("４月２１日組合せ!aa"&amp;2*ROW()+19*($AS$1-1)+6)</f>
        <v>豊郷ＪＦＣ</v>
      </c>
      <c r="AF4" s="294"/>
      <c r="AG4" s="294"/>
      <c r="AH4" s="294"/>
      <c r="AI4" s="294"/>
      <c r="AJ4" s="294"/>
      <c r="AK4" s="294"/>
      <c r="AL4" s="736"/>
      <c r="AM4" s="737"/>
      <c r="AN4" s="738"/>
    </row>
    <row r="5" spans="1:53" ht="18" customHeight="1">
      <c r="D5" s="503"/>
      <c r="E5" s="89">
        <v>2</v>
      </c>
      <c r="F5" s="519" t="str">
        <f ca="1">INDIRECT("４月２１日組合せ!y"&amp;2*ROW()+19*($AS$1-1))</f>
        <v>ｊ３位</v>
      </c>
      <c r="G5" s="519"/>
      <c r="H5" s="500" t="str">
        <f ca="1">INDIRECT("４月２１日組合せ!aa"&amp;2*ROW()+19*($AS$1-1))</f>
        <v>上三川ＦＣ</v>
      </c>
      <c r="I5" s="501"/>
      <c r="J5" s="501"/>
      <c r="K5" s="501"/>
      <c r="L5" s="501"/>
      <c r="M5" s="501"/>
      <c r="N5" s="717"/>
      <c r="O5" s="514"/>
      <c r="P5" s="516"/>
      <c r="Q5" s="517"/>
      <c r="R5" s="88"/>
      <c r="S5" s="90"/>
      <c r="T5" s="90"/>
      <c r="V5" s="91"/>
      <c r="AA5" s="763"/>
      <c r="AB5" s="152">
        <v>5</v>
      </c>
      <c r="AC5" s="765" t="str">
        <f ca="1">INDIRECT("４月２１日組合せ!y"&amp;2*ROW()+19*($AS$1-1)+6)</f>
        <v>ａ３位</v>
      </c>
      <c r="AD5" s="511"/>
      <c r="AE5" s="295" t="str">
        <f ca="1">INDIRECT("４月２１日組合せ!aa"&amp;2*ROW()+19*($AS$1-1)+6)</f>
        <v>岡西ＦＣ</v>
      </c>
      <c r="AF5" s="296"/>
      <c r="AG5" s="296"/>
      <c r="AH5" s="296"/>
      <c r="AI5" s="296"/>
      <c r="AJ5" s="296"/>
      <c r="AK5" s="296"/>
      <c r="AL5" s="766" t="s">
        <v>265</v>
      </c>
      <c r="AM5" s="767"/>
      <c r="AN5" s="768"/>
    </row>
    <row r="6" spans="1:53" ht="18" customHeight="1">
      <c r="D6" s="504"/>
      <c r="E6" s="92">
        <v>3</v>
      </c>
      <c r="F6" s="497" t="str">
        <f ca="1">INDIRECT("４月２１日組合せ!y"&amp;2*ROW()+19*($AS$1-1))</f>
        <v>ｄ２位</v>
      </c>
      <c r="G6" s="497"/>
      <c r="H6" s="772" t="str">
        <f ca="1">INDIRECT("４月２１日組合せ!aa"&amp;2*ROW()+19*($AS$1-1))</f>
        <v>ＦＣブロケード</v>
      </c>
      <c r="I6" s="773"/>
      <c r="J6" s="773"/>
      <c r="K6" s="773"/>
      <c r="L6" s="773"/>
      <c r="M6" s="773"/>
      <c r="N6" s="773"/>
      <c r="O6" s="774"/>
      <c r="P6" s="524"/>
      <c r="Q6" s="525"/>
      <c r="R6" s="93"/>
      <c r="S6" s="94"/>
      <c r="T6" s="94"/>
      <c r="U6" s="95"/>
      <c r="V6" s="95"/>
      <c r="W6" s="95"/>
      <c r="X6" s="95"/>
      <c r="Y6" s="95"/>
      <c r="Z6" s="96"/>
      <c r="AA6" s="211"/>
      <c r="AB6" s="92">
        <v>6</v>
      </c>
      <c r="AC6" s="764" t="str">
        <f ca="1">INDIRECT("４月２１日組合せ!y"&amp;2*ROW()+19*($AS$1-1)+6)</f>
        <v>ｉ２位</v>
      </c>
      <c r="AD6" s="497"/>
      <c r="AE6" s="297" t="str">
        <f ca="1">INDIRECT("４月２１日組合せ!aa"&amp;2*ROW()+19*($AS$1-1)+6)</f>
        <v>カテット白沢ＳＳ</v>
      </c>
      <c r="AF6" s="298"/>
      <c r="AG6" s="298"/>
      <c r="AH6" s="298"/>
      <c r="AI6" s="298"/>
      <c r="AJ6" s="298"/>
      <c r="AK6" s="298"/>
      <c r="AL6" s="743"/>
      <c r="AM6" s="744"/>
      <c r="AN6" s="745"/>
    </row>
    <row r="7" spans="1:53" ht="18" customHeight="1">
      <c r="C7" s="97"/>
      <c r="D7" s="85"/>
      <c r="E7" s="85"/>
      <c r="F7" s="85"/>
      <c r="G7" s="85"/>
      <c r="H7" s="85"/>
      <c r="I7" s="98"/>
      <c r="J7" s="98"/>
      <c r="K7" s="98"/>
      <c r="L7" s="98"/>
      <c r="M7" s="98"/>
      <c r="N7" s="98"/>
      <c r="O7" s="98"/>
      <c r="AA7" s="113"/>
      <c r="AB7" s="118"/>
      <c r="AC7" s="760"/>
      <c r="AD7" s="760"/>
      <c r="AE7" s="761"/>
      <c r="AF7" s="761"/>
      <c r="AG7" s="761"/>
      <c r="AH7" s="761"/>
      <c r="AI7" s="761"/>
      <c r="AJ7" s="761"/>
      <c r="AK7" s="761"/>
      <c r="AL7" s="762"/>
      <c r="AM7" s="762"/>
      <c r="AN7" s="762"/>
    </row>
    <row r="8" spans="1:53" ht="18" customHeight="1" thickBot="1">
      <c r="B8" s="83" t="s">
        <v>192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BA8" s="99"/>
    </row>
    <row r="9" spans="1:53" ht="15" thickBot="1">
      <c r="B9" s="100"/>
      <c r="C9" s="477" t="s">
        <v>95</v>
      </c>
      <c r="D9" s="478"/>
      <c r="E9" s="479"/>
      <c r="F9" s="480" t="s">
        <v>96</v>
      </c>
      <c r="G9" s="481"/>
      <c r="H9" s="481"/>
      <c r="I9" s="482"/>
      <c r="J9" s="478" t="s">
        <v>97</v>
      </c>
      <c r="K9" s="481"/>
      <c r="L9" s="481"/>
      <c r="M9" s="481"/>
      <c r="N9" s="481"/>
      <c r="O9" s="481"/>
      <c r="P9" s="483"/>
      <c r="Q9" s="484" t="s">
        <v>98</v>
      </c>
      <c r="R9" s="484"/>
      <c r="S9" s="484"/>
      <c r="T9" s="484"/>
      <c r="U9" s="484"/>
      <c r="V9" s="484"/>
      <c r="W9" s="484"/>
      <c r="X9" s="485" t="s">
        <v>97</v>
      </c>
      <c r="Y9" s="481"/>
      <c r="Z9" s="481"/>
      <c r="AA9" s="481"/>
      <c r="AB9" s="481"/>
      <c r="AC9" s="481"/>
      <c r="AD9" s="482"/>
      <c r="AE9" s="480" t="s">
        <v>96</v>
      </c>
      <c r="AF9" s="481"/>
      <c r="AG9" s="481"/>
      <c r="AH9" s="482"/>
      <c r="AI9" s="460" t="s">
        <v>99</v>
      </c>
      <c r="AJ9" s="461"/>
      <c r="AK9" s="461"/>
      <c r="AL9" s="461"/>
      <c r="AM9" s="461"/>
      <c r="AN9" s="461"/>
      <c r="AO9" s="462"/>
      <c r="AP9" s="463"/>
    </row>
    <row r="10" spans="1:53" ht="14.25" customHeight="1">
      <c r="B10" s="411">
        <v>1</v>
      </c>
      <c r="C10" s="413">
        <v>0.375</v>
      </c>
      <c r="D10" s="414"/>
      <c r="E10" s="415"/>
      <c r="F10" s="464"/>
      <c r="G10" s="465"/>
      <c r="H10" s="465"/>
      <c r="I10" s="466"/>
      <c r="J10" s="742" t="str">
        <f ca="1">IFERROR(VLOOKUP(AS10,$E$4:$Q$6,4,0),"")&amp;IFERROR(VLOOKUP(AS10,$AB$4:$AN$7,4,0),"")</f>
        <v>ＳＵＧＡＯ ＳＣ</v>
      </c>
      <c r="K10" s="468"/>
      <c r="L10" s="468"/>
      <c r="M10" s="468"/>
      <c r="N10" s="468"/>
      <c r="O10" s="468"/>
      <c r="P10" s="469"/>
      <c r="Q10" s="470">
        <f>IF(OR(S10="",S11=""),"",S10+S11)</f>
        <v>2</v>
      </c>
      <c r="R10" s="471"/>
      <c r="S10" s="67">
        <v>0</v>
      </c>
      <c r="T10" s="68" t="s">
        <v>100</v>
      </c>
      <c r="U10" s="67">
        <v>0</v>
      </c>
      <c r="V10" s="424">
        <f>IF(OR(U10="",U11=""),"",U10+U11)</f>
        <v>0</v>
      </c>
      <c r="W10" s="425"/>
      <c r="X10" s="334" t="str">
        <f ca="1">IFERROR(VLOOKUP(AT10,$E$4:$Q$6,4,0),"")&amp;IFERROR(VLOOKUP(AT10,$AB$4:$AN$7,4,0),"")</f>
        <v>上三川ＦＣ</v>
      </c>
      <c r="Y10" s="474"/>
      <c r="Z10" s="474"/>
      <c r="AA10" s="474"/>
      <c r="AB10" s="474"/>
      <c r="AC10" s="474"/>
      <c r="AD10" s="475"/>
      <c r="AE10" s="464"/>
      <c r="AF10" s="465"/>
      <c r="AG10" s="465"/>
      <c r="AH10" s="466"/>
      <c r="AI10" s="476" t="str">
        <f>'４月２１日組合せ'!AB65</f>
        <v>４／５／６／４</v>
      </c>
      <c r="AJ10" s="314"/>
      <c r="AK10" s="314"/>
      <c r="AL10" s="314"/>
      <c r="AM10" s="314"/>
      <c r="AN10" s="314"/>
      <c r="AO10" s="315"/>
      <c r="AP10" s="316"/>
      <c r="AS10" s="83">
        <v>1</v>
      </c>
      <c r="AT10" s="83">
        <v>2</v>
      </c>
    </row>
    <row r="11" spans="1:53" ht="14.25" customHeight="1">
      <c r="B11" s="441"/>
      <c r="C11" s="442"/>
      <c r="D11" s="443"/>
      <c r="E11" s="444"/>
      <c r="F11" s="357"/>
      <c r="G11" s="358"/>
      <c r="H11" s="358"/>
      <c r="I11" s="359"/>
      <c r="J11" s="459"/>
      <c r="K11" s="448"/>
      <c r="L11" s="448"/>
      <c r="M11" s="448"/>
      <c r="N11" s="448"/>
      <c r="O11" s="448"/>
      <c r="P11" s="449"/>
      <c r="Q11" s="472"/>
      <c r="R11" s="473"/>
      <c r="S11" s="69">
        <v>2</v>
      </c>
      <c r="T11" s="70" t="s">
        <v>100</v>
      </c>
      <c r="U11" s="69">
        <v>0</v>
      </c>
      <c r="V11" s="452"/>
      <c r="W11" s="453"/>
      <c r="X11" s="371"/>
      <c r="Y11" s="372"/>
      <c r="Z11" s="372"/>
      <c r="AA11" s="372"/>
      <c r="AB11" s="372"/>
      <c r="AC11" s="372"/>
      <c r="AD11" s="373"/>
      <c r="AE11" s="357"/>
      <c r="AF11" s="358"/>
      <c r="AG11" s="358"/>
      <c r="AH11" s="359"/>
      <c r="AI11" s="367"/>
      <c r="AJ11" s="368"/>
      <c r="AK11" s="368"/>
      <c r="AL11" s="368"/>
      <c r="AM11" s="368"/>
      <c r="AN11" s="368"/>
      <c r="AO11" s="369"/>
      <c r="AP11" s="370"/>
    </row>
    <row r="12" spans="1:53" ht="14.25" customHeight="1">
      <c r="B12" s="441">
        <v>2</v>
      </c>
      <c r="C12" s="442">
        <v>0.40277777777777801</v>
      </c>
      <c r="D12" s="443">
        <v>0.4375</v>
      </c>
      <c r="E12" s="444"/>
      <c r="F12" s="357"/>
      <c r="G12" s="358"/>
      <c r="H12" s="358"/>
      <c r="I12" s="359"/>
      <c r="J12" s="458" t="str">
        <f t="shared" ref="J12" ca="1" si="0">IFERROR(VLOOKUP(AS12,$E$4:$Q$6,4,0),"")&amp;IFERROR(VLOOKUP(AS12,$AB$4:$AN$7,4,0),"")</f>
        <v>豊郷ＪＦＣ</v>
      </c>
      <c r="K12" s="446"/>
      <c r="L12" s="446"/>
      <c r="M12" s="446"/>
      <c r="N12" s="446"/>
      <c r="O12" s="446"/>
      <c r="P12" s="447"/>
      <c r="Q12" s="450">
        <f>IF(OR(S12="",S13=""),"",S12+S13)</f>
        <v>6</v>
      </c>
      <c r="R12" s="451"/>
      <c r="S12" s="67">
        <v>5</v>
      </c>
      <c r="T12" s="68" t="s">
        <v>100</v>
      </c>
      <c r="U12" s="67">
        <v>0</v>
      </c>
      <c r="V12" s="450">
        <f t="shared" ref="V12" si="1">IF(OR(U12="",U13=""),"",U12+U13)</f>
        <v>0</v>
      </c>
      <c r="W12" s="451"/>
      <c r="X12" s="351" t="str">
        <f t="shared" ref="X12" ca="1" si="2">IFERROR(VLOOKUP(AT12,$E$4:$Q$6,4,0),"")&amp;IFERROR(VLOOKUP(AT12,$AB$4:$AN$7,4,0),"")</f>
        <v>岡西ＦＣ</v>
      </c>
      <c r="Y12" s="352"/>
      <c r="Z12" s="352"/>
      <c r="AA12" s="352"/>
      <c r="AB12" s="352"/>
      <c r="AC12" s="352"/>
      <c r="AD12" s="353"/>
      <c r="AE12" s="357"/>
      <c r="AF12" s="358"/>
      <c r="AG12" s="358"/>
      <c r="AH12" s="359"/>
      <c r="AI12" s="346" t="str">
        <f>'４月２１日組合せ'!AB66</f>
        <v>１／２／３／１</v>
      </c>
      <c r="AJ12" s="347"/>
      <c r="AK12" s="347"/>
      <c r="AL12" s="347"/>
      <c r="AM12" s="347"/>
      <c r="AN12" s="347"/>
      <c r="AO12" s="348"/>
      <c r="AP12" s="349"/>
      <c r="AS12" s="83">
        <v>4</v>
      </c>
      <c r="AT12" s="83">
        <v>5</v>
      </c>
    </row>
    <row r="13" spans="1:53" ht="14.25" customHeight="1">
      <c r="B13" s="441"/>
      <c r="C13" s="442"/>
      <c r="D13" s="443"/>
      <c r="E13" s="444"/>
      <c r="F13" s="357"/>
      <c r="G13" s="358"/>
      <c r="H13" s="358"/>
      <c r="I13" s="359"/>
      <c r="J13" s="459"/>
      <c r="K13" s="448"/>
      <c r="L13" s="448"/>
      <c r="M13" s="448"/>
      <c r="N13" s="448"/>
      <c r="O13" s="448"/>
      <c r="P13" s="449"/>
      <c r="Q13" s="452"/>
      <c r="R13" s="453"/>
      <c r="S13" s="69">
        <v>1</v>
      </c>
      <c r="T13" s="70" t="s">
        <v>100</v>
      </c>
      <c r="U13" s="69">
        <v>0</v>
      </c>
      <c r="V13" s="452"/>
      <c r="W13" s="453"/>
      <c r="X13" s="371"/>
      <c r="Y13" s="372"/>
      <c r="Z13" s="372"/>
      <c r="AA13" s="372"/>
      <c r="AB13" s="372"/>
      <c r="AC13" s="372"/>
      <c r="AD13" s="373"/>
      <c r="AE13" s="357"/>
      <c r="AF13" s="358"/>
      <c r="AG13" s="358"/>
      <c r="AH13" s="359"/>
      <c r="AI13" s="367"/>
      <c r="AJ13" s="368"/>
      <c r="AK13" s="368"/>
      <c r="AL13" s="368"/>
      <c r="AM13" s="368"/>
      <c r="AN13" s="368"/>
      <c r="AO13" s="369"/>
      <c r="AP13" s="370"/>
    </row>
    <row r="14" spans="1:53" ht="14.25" customHeight="1">
      <c r="B14" s="441">
        <v>3</v>
      </c>
      <c r="C14" s="442">
        <v>0.43055555555555602</v>
      </c>
      <c r="D14" s="443"/>
      <c r="E14" s="444"/>
      <c r="F14" s="357"/>
      <c r="G14" s="358"/>
      <c r="H14" s="358"/>
      <c r="I14" s="359"/>
      <c r="J14" s="445" t="str">
        <f t="shared" ref="J14" ca="1" si="3">IFERROR(VLOOKUP(AS14,$E$4:$Q$6,4,0),"")&amp;IFERROR(VLOOKUP(AS14,$AB$4:$AN$7,4,0),"")</f>
        <v>上三川ＦＣ</v>
      </c>
      <c r="K14" s="446"/>
      <c r="L14" s="446"/>
      <c r="M14" s="446"/>
      <c r="N14" s="446"/>
      <c r="O14" s="446"/>
      <c r="P14" s="447"/>
      <c r="Q14" s="450">
        <f t="shared" ref="Q14" si="4">IF(OR(S14="",S15=""),"",S14+S15)</f>
        <v>0</v>
      </c>
      <c r="R14" s="451"/>
      <c r="S14" s="67">
        <v>0</v>
      </c>
      <c r="T14" s="68" t="s">
        <v>100</v>
      </c>
      <c r="U14" s="67">
        <v>0</v>
      </c>
      <c r="V14" s="450">
        <f t="shared" ref="V14" si="5">IF(OR(U14="",U15=""),"",U14+U15)</f>
        <v>4</v>
      </c>
      <c r="W14" s="451"/>
      <c r="X14" s="351" t="str">
        <f t="shared" ref="X14" ca="1" si="6">IFERROR(VLOOKUP(AT14,$E$4:$Q$6,4,0),"")&amp;IFERROR(VLOOKUP(AT14,$AB$4:$AN$7,4,0),"")</f>
        <v>ＦＣブロケード</v>
      </c>
      <c r="Y14" s="352"/>
      <c r="Z14" s="352"/>
      <c r="AA14" s="352"/>
      <c r="AB14" s="352"/>
      <c r="AC14" s="352"/>
      <c r="AD14" s="353"/>
      <c r="AE14" s="357"/>
      <c r="AF14" s="358"/>
      <c r="AG14" s="358"/>
      <c r="AH14" s="359"/>
      <c r="AI14" s="346" t="str">
        <f>'４月２１日組合せ'!AB67</f>
        <v>５／６／４／５</v>
      </c>
      <c r="AJ14" s="347"/>
      <c r="AK14" s="347"/>
      <c r="AL14" s="347"/>
      <c r="AM14" s="347"/>
      <c r="AN14" s="347"/>
      <c r="AO14" s="348"/>
      <c r="AP14" s="349"/>
      <c r="AS14" s="83">
        <v>2</v>
      </c>
      <c r="AT14" s="83">
        <v>3</v>
      </c>
    </row>
    <row r="15" spans="1:53" ht="14.25" customHeight="1">
      <c r="B15" s="441"/>
      <c r="C15" s="442"/>
      <c r="D15" s="443"/>
      <c r="E15" s="444"/>
      <c r="F15" s="357"/>
      <c r="G15" s="358"/>
      <c r="H15" s="358"/>
      <c r="I15" s="359"/>
      <c r="J15" s="448"/>
      <c r="K15" s="448"/>
      <c r="L15" s="448"/>
      <c r="M15" s="448"/>
      <c r="N15" s="448"/>
      <c r="O15" s="448"/>
      <c r="P15" s="449"/>
      <c r="Q15" s="452"/>
      <c r="R15" s="453"/>
      <c r="S15" s="69">
        <v>0</v>
      </c>
      <c r="T15" s="70" t="s">
        <v>100</v>
      </c>
      <c r="U15" s="69">
        <v>4</v>
      </c>
      <c r="V15" s="452"/>
      <c r="W15" s="453"/>
      <c r="X15" s="371"/>
      <c r="Y15" s="372"/>
      <c r="Z15" s="372"/>
      <c r="AA15" s="372"/>
      <c r="AB15" s="372"/>
      <c r="AC15" s="372"/>
      <c r="AD15" s="373"/>
      <c r="AE15" s="357"/>
      <c r="AF15" s="358"/>
      <c r="AG15" s="358"/>
      <c r="AH15" s="359"/>
      <c r="AI15" s="367"/>
      <c r="AJ15" s="368"/>
      <c r="AK15" s="368"/>
      <c r="AL15" s="368"/>
      <c r="AM15" s="368"/>
      <c r="AN15" s="368"/>
      <c r="AO15" s="369"/>
      <c r="AP15" s="370"/>
    </row>
    <row r="16" spans="1:53" ht="14.25" customHeight="1">
      <c r="B16" s="441">
        <v>4</v>
      </c>
      <c r="C16" s="442">
        <v>0.45833333333333298</v>
      </c>
      <c r="D16" s="443">
        <v>0.4375</v>
      </c>
      <c r="E16" s="444"/>
      <c r="F16" s="357"/>
      <c r="G16" s="358"/>
      <c r="H16" s="358"/>
      <c r="I16" s="359"/>
      <c r="J16" s="445" t="str">
        <f t="shared" ref="J16" ca="1" si="7">IFERROR(VLOOKUP(AS16,$E$4:$Q$6,4,0),"")&amp;IFERROR(VLOOKUP(AS16,$AB$4:$AN$7,4,0),"")</f>
        <v>岡西ＦＣ</v>
      </c>
      <c r="K16" s="446"/>
      <c r="L16" s="446"/>
      <c r="M16" s="446"/>
      <c r="N16" s="446"/>
      <c r="O16" s="446"/>
      <c r="P16" s="447"/>
      <c r="Q16" s="450">
        <f t="shared" ref="Q16" si="8">IF(OR(S16="",S17=""),"",S16+S17)</f>
        <v>2</v>
      </c>
      <c r="R16" s="451"/>
      <c r="S16" s="67">
        <v>1</v>
      </c>
      <c r="T16" s="68" t="s">
        <v>100</v>
      </c>
      <c r="U16" s="67">
        <v>0</v>
      </c>
      <c r="V16" s="450">
        <f t="shared" ref="V16" si="9">IF(OR(U16="",U17=""),"",U16+U17)</f>
        <v>0</v>
      </c>
      <c r="W16" s="451"/>
      <c r="X16" s="351" t="str">
        <f t="shared" ref="X16" ca="1" si="10">IFERROR(VLOOKUP(AT16,$E$4:$Q$6,4,0),"")&amp;IFERROR(VLOOKUP(AT16,$AB$4:$AN$7,4,0),"")</f>
        <v>カテット白沢ＳＳ</v>
      </c>
      <c r="Y16" s="352"/>
      <c r="Z16" s="352"/>
      <c r="AA16" s="352"/>
      <c r="AB16" s="352"/>
      <c r="AC16" s="352"/>
      <c r="AD16" s="353"/>
      <c r="AE16" s="357"/>
      <c r="AF16" s="358"/>
      <c r="AG16" s="358"/>
      <c r="AH16" s="359"/>
      <c r="AI16" s="346" t="str">
        <f>'４月２１日組合せ'!AB68</f>
        <v>２／３／１／２</v>
      </c>
      <c r="AJ16" s="347"/>
      <c r="AK16" s="347"/>
      <c r="AL16" s="347"/>
      <c r="AM16" s="347"/>
      <c r="AN16" s="347"/>
      <c r="AO16" s="348"/>
      <c r="AP16" s="349"/>
      <c r="AS16" s="83">
        <v>5</v>
      </c>
      <c r="AT16" s="83">
        <v>6</v>
      </c>
    </row>
    <row r="17" spans="1:68" ht="14.25" customHeight="1">
      <c r="B17" s="441"/>
      <c r="C17" s="442"/>
      <c r="D17" s="443"/>
      <c r="E17" s="444"/>
      <c r="F17" s="357"/>
      <c r="G17" s="358"/>
      <c r="H17" s="358"/>
      <c r="I17" s="359"/>
      <c r="J17" s="448"/>
      <c r="K17" s="448"/>
      <c r="L17" s="448"/>
      <c r="M17" s="448"/>
      <c r="N17" s="448"/>
      <c r="O17" s="448"/>
      <c r="P17" s="449"/>
      <c r="Q17" s="452"/>
      <c r="R17" s="453"/>
      <c r="S17" s="69">
        <v>1</v>
      </c>
      <c r="T17" s="70" t="s">
        <v>100</v>
      </c>
      <c r="U17" s="69">
        <v>0</v>
      </c>
      <c r="V17" s="452"/>
      <c r="W17" s="453"/>
      <c r="X17" s="371"/>
      <c r="Y17" s="372"/>
      <c r="Z17" s="372"/>
      <c r="AA17" s="372"/>
      <c r="AB17" s="372"/>
      <c r="AC17" s="372"/>
      <c r="AD17" s="373"/>
      <c r="AE17" s="357"/>
      <c r="AF17" s="358"/>
      <c r="AG17" s="358"/>
      <c r="AH17" s="359"/>
      <c r="AI17" s="367"/>
      <c r="AJ17" s="368"/>
      <c r="AK17" s="368"/>
      <c r="AL17" s="368"/>
      <c r="AM17" s="368"/>
      <c r="AN17" s="368"/>
      <c r="AO17" s="369"/>
      <c r="AP17" s="370"/>
    </row>
    <row r="18" spans="1:68" ht="14.25" customHeight="1">
      <c r="B18" s="441">
        <v>5</v>
      </c>
      <c r="C18" s="442">
        <v>0.48611111111111099</v>
      </c>
      <c r="D18" s="443"/>
      <c r="E18" s="444"/>
      <c r="F18" s="357"/>
      <c r="G18" s="358"/>
      <c r="H18" s="358"/>
      <c r="I18" s="359"/>
      <c r="J18" s="445" t="str">
        <f t="shared" ref="J18" ca="1" si="11">IFERROR(VLOOKUP(AS18,$E$4:$Q$6,4,0),"")&amp;IFERROR(VLOOKUP(AS18,$AB$4:$AN$7,4,0),"")</f>
        <v>ＳＵＧＡＯ ＳＣ</v>
      </c>
      <c r="K18" s="446"/>
      <c r="L18" s="446"/>
      <c r="M18" s="446"/>
      <c r="N18" s="446"/>
      <c r="O18" s="446"/>
      <c r="P18" s="447"/>
      <c r="Q18" s="450">
        <f t="shared" ref="Q18" si="12">IF(OR(S18="",S19=""),"",S18+S19)</f>
        <v>3</v>
      </c>
      <c r="R18" s="451"/>
      <c r="S18" s="67">
        <v>2</v>
      </c>
      <c r="T18" s="68" t="s">
        <v>100</v>
      </c>
      <c r="U18" s="67">
        <v>1</v>
      </c>
      <c r="V18" s="450">
        <f t="shared" ref="V18" si="13">IF(OR(U18="",U19=""),"",U18+U19)</f>
        <v>1</v>
      </c>
      <c r="W18" s="451"/>
      <c r="X18" s="351" t="str">
        <f t="shared" ref="X18" ca="1" si="14">IFERROR(VLOOKUP(AT18,$E$4:$Q$6,4,0),"")&amp;IFERROR(VLOOKUP(AT18,$AB$4:$AN$7,4,0),"")</f>
        <v>ＦＣブロケード</v>
      </c>
      <c r="Y18" s="352"/>
      <c r="Z18" s="352"/>
      <c r="AA18" s="352"/>
      <c r="AB18" s="352"/>
      <c r="AC18" s="352"/>
      <c r="AD18" s="353"/>
      <c r="AE18" s="357"/>
      <c r="AF18" s="358"/>
      <c r="AG18" s="358"/>
      <c r="AH18" s="359"/>
      <c r="AI18" s="346" t="str">
        <f>'４月２１日組合せ'!AB69</f>
        <v>６／４／５／６</v>
      </c>
      <c r="AJ18" s="347"/>
      <c r="AK18" s="347"/>
      <c r="AL18" s="347"/>
      <c r="AM18" s="347"/>
      <c r="AN18" s="347"/>
      <c r="AO18" s="348"/>
      <c r="AP18" s="349"/>
      <c r="AS18" s="83">
        <v>1</v>
      </c>
      <c r="AT18" s="83">
        <v>3</v>
      </c>
    </row>
    <row r="19" spans="1:68" ht="14.25" customHeight="1">
      <c r="B19" s="441"/>
      <c r="C19" s="442"/>
      <c r="D19" s="443"/>
      <c r="E19" s="444"/>
      <c r="F19" s="357"/>
      <c r="G19" s="358"/>
      <c r="H19" s="358"/>
      <c r="I19" s="359"/>
      <c r="J19" s="448"/>
      <c r="K19" s="448"/>
      <c r="L19" s="448"/>
      <c r="M19" s="448"/>
      <c r="N19" s="448"/>
      <c r="O19" s="448"/>
      <c r="P19" s="449"/>
      <c r="Q19" s="452"/>
      <c r="R19" s="453"/>
      <c r="S19" s="69">
        <v>1</v>
      </c>
      <c r="T19" s="70" t="s">
        <v>100</v>
      </c>
      <c r="U19" s="69">
        <v>0</v>
      </c>
      <c r="V19" s="452"/>
      <c r="W19" s="453"/>
      <c r="X19" s="371"/>
      <c r="Y19" s="372"/>
      <c r="Z19" s="372"/>
      <c r="AA19" s="372"/>
      <c r="AB19" s="372"/>
      <c r="AC19" s="372"/>
      <c r="AD19" s="373"/>
      <c r="AE19" s="357"/>
      <c r="AF19" s="358"/>
      <c r="AG19" s="358"/>
      <c r="AH19" s="359"/>
      <c r="AI19" s="367"/>
      <c r="AJ19" s="368"/>
      <c r="AK19" s="368"/>
      <c r="AL19" s="368"/>
      <c r="AM19" s="368"/>
      <c r="AN19" s="368"/>
      <c r="AO19" s="369"/>
      <c r="AP19" s="370"/>
    </row>
    <row r="20" spans="1:68" ht="14.25" customHeight="1">
      <c r="B20" s="441">
        <v>6</v>
      </c>
      <c r="C20" s="442">
        <v>0.51388888888888895</v>
      </c>
      <c r="D20" s="443"/>
      <c r="E20" s="444"/>
      <c r="F20" s="357"/>
      <c r="G20" s="358"/>
      <c r="H20" s="358"/>
      <c r="I20" s="359"/>
      <c r="J20" s="445" t="str">
        <f t="shared" ref="J20" ca="1" si="15">IFERROR(VLOOKUP(AS20,$E$4:$Q$6,4,0),"")&amp;IFERROR(VLOOKUP(AS20,$AB$4:$AN$7,4,0),"")</f>
        <v>豊郷ＪＦＣ</v>
      </c>
      <c r="K20" s="446"/>
      <c r="L20" s="446"/>
      <c r="M20" s="446"/>
      <c r="N20" s="446"/>
      <c r="O20" s="446"/>
      <c r="P20" s="447"/>
      <c r="Q20" s="450">
        <f t="shared" ref="Q20" si="16">IF(OR(S20="",S21=""),"",S20+S21)</f>
        <v>2</v>
      </c>
      <c r="R20" s="451"/>
      <c r="S20" s="67">
        <v>2</v>
      </c>
      <c r="T20" s="68" t="s">
        <v>100</v>
      </c>
      <c r="U20" s="67">
        <v>0</v>
      </c>
      <c r="V20" s="450">
        <f t="shared" ref="V20" si="17">IF(OR(U20="",U21=""),"",U20+U21)</f>
        <v>0</v>
      </c>
      <c r="W20" s="451"/>
      <c r="X20" s="351" t="str">
        <f t="shared" ref="X20" ca="1" si="18">IFERROR(VLOOKUP(AT20,$E$4:$Q$6,4,0),"")&amp;IFERROR(VLOOKUP(AT20,$AB$4:$AN$7,4,0),"")</f>
        <v>カテット白沢ＳＳ</v>
      </c>
      <c r="Y20" s="352"/>
      <c r="Z20" s="352"/>
      <c r="AA20" s="352"/>
      <c r="AB20" s="352"/>
      <c r="AC20" s="352"/>
      <c r="AD20" s="353"/>
      <c r="AE20" s="357"/>
      <c r="AF20" s="358"/>
      <c r="AG20" s="358"/>
      <c r="AH20" s="359"/>
      <c r="AI20" s="346" t="str">
        <f>'４月２１日組合せ'!AB70</f>
        <v>３／１／２／３</v>
      </c>
      <c r="AJ20" s="347"/>
      <c r="AK20" s="347"/>
      <c r="AL20" s="347"/>
      <c r="AM20" s="347"/>
      <c r="AN20" s="347"/>
      <c r="AO20" s="348"/>
      <c r="AP20" s="349"/>
      <c r="AS20" s="83">
        <v>4</v>
      </c>
      <c r="AT20" s="83">
        <v>6</v>
      </c>
    </row>
    <row r="21" spans="1:68" ht="14.25" customHeight="1" thickBot="1">
      <c r="B21" s="454"/>
      <c r="C21" s="455"/>
      <c r="D21" s="456"/>
      <c r="E21" s="457"/>
      <c r="F21" s="360"/>
      <c r="G21" s="361"/>
      <c r="H21" s="361"/>
      <c r="I21" s="362"/>
      <c r="J21" s="420"/>
      <c r="K21" s="420"/>
      <c r="L21" s="420"/>
      <c r="M21" s="420"/>
      <c r="N21" s="420"/>
      <c r="O21" s="420"/>
      <c r="P21" s="421"/>
      <c r="Q21" s="424"/>
      <c r="R21" s="425"/>
      <c r="S21" s="71">
        <v>0</v>
      </c>
      <c r="T21" s="72" t="s">
        <v>100</v>
      </c>
      <c r="U21" s="71">
        <v>0</v>
      </c>
      <c r="V21" s="424"/>
      <c r="W21" s="425"/>
      <c r="X21" s="354"/>
      <c r="Y21" s="355"/>
      <c r="Z21" s="355"/>
      <c r="AA21" s="355"/>
      <c r="AB21" s="355"/>
      <c r="AC21" s="355"/>
      <c r="AD21" s="356"/>
      <c r="AE21" s="360"/>
      <c r="AF21" s="361"/>
      <c r="AG21" s="361"/>
      <c r="AH21" s="362"/>
      <c r="AI21" s="363"/>
      <c r="AJ21" s="364"/>
      <c r="AK21" s="364"/>
      <c r="AL21" s="364"/>
      <c r="AM21" s="364"/>
      <c r="AN21" s="364"/>
      <c r="AO21" s="365"/>
      <c r="AP21" s="366"/>
    </row>
    <row r="22" spans="1:68" ht="14.25" customHeight="1">
      <c r="B22" s="320">
        <v>7</v>
      </c>
      <c r="C22" s="433">
        <v>0.55555555555555558</v>
      </c>
      <c r="D22" s="434">
        <v>0.4375</v>
      </c>
      <c r="E22" s="435"/>
      <c r="F22" s="308"/>
      <c r="G22" s="309"/>
      <c r="H22" s="309"/>
      <c r="I22" s="310"/>
      <c r="J22" s="320" t="str">
        <f>D4&amp;"1位"</f>
        <v>ｉ1位</v>
      </c>
      <c r="K22" s="321"/>
      <c r="L22" s="328" t="s">
        <v>281</v>
      </c>
      <c r="M22" s="329"/>
      <c r="N22" s="329"/>
      <c r="O22" s="329"/>
      <c r="P22" s="330"/>
      <c r="Q22" s="439">
        <f t="shared" ref="Q22" si="19">IF(OR(S22="",S23=""),"",S22+S23)</f>
        <v>0</v>
      </c>
      <c r="R22" s="439"/>
      <c r="S22" s="77">
        <v>0</v>
      </c>
      <c r="T22" s="78" t="s">
        <v>100</v>
      </c>
      <c r="U22" s="77">
        <v>4</v>
      </c>
      <c r="V22" s="439">
        <f t="shared" ref="V22" si="20">IF(OR(U22="",U23=""),"",U22+U23)</f>
        <v>4</v>
      </c>
      <c r="W22" s="439"/>
      <c r="X22" s="334" t="s">
        <v>282</v>
      </c>
      <c r="Y22" s="335"/>
      <c r="Z22" s="335"/>
      <c r="AA22" s="335"/>
      <c r="AB22" s="336"/>
      <c r="AC22" s="324" t="str">
        <f>AA4&amp;"1位"</f>
        <v>ｊ1位</v>
      </c>
      <c r="AD22" s="325"/>
      <c r="AE22" s="308"/>
      <c r="AF22" s="309"/>
      <c r="AG22" s="309"/>
      <c r="AH22" s="310"/>
      <c r="AI22" s="314" t="str">
        <f>'４月２１日組合せ'!K74</f>
        <v>各リーグ ２位</v>
      </c>
      <c r="AJ22" s="314"/>
      <c r="AK22" s="314"/>
      <c r="AL22" s="314"/>
      <c r="AM22" s="314"/>
      <c r="AN22" s="314"/>
      <c r="AO22" s="315"/>
      <c r="AP22" s="316"/>
    </row>
    <row r="23" spans="1:68" ht="14.25" customHeight="1" thickBot="1">
      <c r="B23" s="432"/>
      <c r="C23" s="436"/>
      <c r="D23" s="437"/>
      <c r="E23" s="438"/>
      <c r="F23" s="311"/>
      <c r="G23" s="312"/>
      <c r="H23" s="312"/>
      <c r="I23" s="313"/>
      <c r="J23" s="322"/>
      <c r="K23" s="323"/>
      <c r="L23" s="331"/>
      <c r="M23" s="332"/>
      <c r="N23" s="332"/>
      <c r="O23" s="332"/>
      <c r="P23" s="333"/>
      <c r="Q23" s="440"/>
      <c r="R23" s="440"/>
      <c r="S23" s="79">
        <v>0</v>
      </c>
      <c r="T23" s="80" t="s">
        <v>100</v>
      </c>
      <c r="U23" s="79">
        <v>0</v>
      </c>
      <c r="V23" s="440"/>
      <c r="W23" s="440"/>
      <c r="X23" s="337"/>
      <c r="Y23" s="338"/>
      <c r="Z23" s="338"/>
      <c r="AA23" s="338"/>
      <c r="AB23" s="339"/>
      <c r="AC23" s="326"/>
      <c r="AD23" s="327"/>
      <c r="AE23" s="311"/>
      <c r="AF23" s="312"/>
      <c r="AG23" s="312"/>
      <c r="AH23" s="313"/>
      <c r="AI23" s="317"/>
      <c r="AJ23" s="317"/>
      <c r="AK23" s="317"/>
      <c r="AL23" s="317"/>
      <c r="AM23" s="317"/>
      <c r="AN23" s="317"/>
      <c r="AO23" s="318"/>
      <c r="AP23" s="319"/>
    </row>
    <row r="24" spans="1:68" ht="14.25" hidden="1" customHeight="1">
      <c r="B24" s="441">
        <v>8</v>
      </c>
      <c r="C24" s="442">
        <v>0.56944444444444398</v>
      </c>
      <c r="D24" s="443">
        <v>0.4375</v>
      </c>
      <c r="E24" s="444"/>
      <c r="F24" s="357"/>
      <c r="G24" s="358"/>
      <c r="H24" s="358"/>
      <c r="I24" s="359"/>
      <c r="J24" s="445" t="str">
        <f>IFERROR(VLOOKUP('４月２０日組合せ'!X72,$I$4:$T$6,3,0),"")&amp;IFERROR(VLOOKUP('４月２０日組合せ'!X72,$Y$4:$AJ$7,3,0),"")</f>
        <v/>
      </c>
      <c r="K24" s="446"/>
      <c r="L24" s="446"/>
      <c r="M24" s="446"/>
      <c r="N24" s="446"/>
      <c r="O24" s="446"/>
      <c r="P24" s="447"/>
      <c r="Q24" s="450" t="str">
        <f t="shared" ref="Q24" si="21">IF(OR(S24="",S25=""),"",S24+S25)</f>
        <v/>
      </c>
      <c r="R24" s="451"/>
      <c r="S24" s="67"/>
      <c r="T24" s="68" t="s">
        <v>100</v>
      </c>
      <c r="U24" s="67"/>
      <c r="V24" s="450" t="str">
        <f t="shared" ref="V24" si="22">IF(OR(U24="",U25=""),"",U24+U25)</f>
        <v/>
      </c>
      <c r="W24" s="451"/>
      <c r="X24" s="351" t="str">
        <f>IFERROR(VLOOKUP('４月２０日組合せ'!Z72,$I$4:$T$6,3,0),"")&amp;IFERROR(VLOOKUP('４月２０日組合せ'!Z72,$Y$4:$AJ$7,3,0),"")</f>
        <v/>
      </c>
      <c r="Y24" s="352"/>
      <c r="Z24" s="352"/>
      <c r="AA24" s="352"/>
      <c r="AB24" s="352"/>
      <c r="AC24" s="352"/>
      <c r="AD24" s="353"/>
      <c r="AE24" s="357"/>
      <c r="AF24" s="358"/>
      <c r="AG24" s="358"/>
      <c r="AH24" s="359"/>
      <c r="AI24" s="346">
        <f>'４月２０日組合せ'!AB72</f>
        <v>0</v>
      </c>
      <c r="AJ24" s="347"/>
      <c r="AK24" s="347"/>
      <c r="AL24" s="347"/>
      <c r="AM24" s="347"/>
      <c r="AN24" s="347"/>
      <c r="AO24" s="348"/>
      <c r="AP24" s="349"/>
    </row>
    <row r="25" spans="1:68" ht="14.25" hidden="1" customHeight="1">
      <c r="B25" s="441"/>
      <c r="C25" s="442"/>
      <c r="D25" s="443"/>
      <c r="E25" s="444"/>
      <c r="F25" s="357"/>
      <c r="G25" s="358"/>
      <c r="H25" s="358"/>
      <c r="I25" s="359"/>
      <c r="J25" s="448"/>
      <c r="K25" s="448"/>
      <c r="L25" s="448"/>
      <c r="M25" s="448"/>
      <c r="N25" s="448"/>
      <c r="O25" s="448"/>
      <c r="P25" s="449"/>
      <c r="Q25" s="452"/>
      <c r="R25" s="453"/>
      <c r="S25" s="69"/>
      <c r="T25" s="70" t="s">
        <v>100</v>
      </c>
      <c r="U25" s="69"/>
      <c r="V25" s="452"/>
      <c r="W25" s="453"/>
      <c r="X25" s="371"/>
      <c r="Y25" s="372"/>
      <c r="Z25" s="372"/>
      <c r="AA25" s="372"/>
      <c r="AB25" s="372"/>
      <c r="AC25" s="372"/>
      <c r="AD25" s="373"/>
      <c r="AE25" s="357"/>
      <c r="AF25" s="358"/>
      <c r="AG25" s="358"/>
      <c r="AH25" s="359"/>
      <c r="AI25" s="367"/>
      <c r="AJ25" s="368"/>
      <c r="AK25" s="368"/>
      <c r="AL25" s="368"/>
      <c r="AM25" s="368"/>
      <c r="AN25" s="368"/>
      <c r="AO25" s="369"/>
      <c r="AP25" s="370"/>
    </row>
    <row r="26" spans="1:68" ht="14.25" hidden="1" customHeight="1">
      <c r="B26" s="411">
        <v>9</v>
      </c>
      <c r="C26" s="413">
        <v>0.59722222222222199</v>
      </c>
      <c r="D26" s="414">
        <v>0.4375</v>
      </c>
      <c r="E26" s="415"/>
      <c r="F26" s="340"/>
      <c r="G26" s="341"/>
      <c r="H26" s="341"/>
      <c r="I26" s="342"/>
      <c r="J26" s="419" t="str">
        <f>IFERROR(VLOOKUP('４月２０日組合せ'!X73,$I$4:$T$6,3,0),"")&amp;IFERROR(VLOOKUP('４月２０日組合せ'!X73,$Y$4:$AJ$7,3,0),"")</f>
        <v/>
      </c>
      <c r="K26" s="420"/>
      <c r="L26" s="420"/>
      <c r="M26" s="420"/>
      <c r="N26" s="420"/>
      <c r="O26" s="420"/>
      <c r="P26" s="421"/>
      <c r="Q26" s="424" t="str">
        <f t="shared" ref="Q26" si="23">IF(OR(S26="",S27=""),"",S26+S27)</f>
        <v/>
      </c>
      <c r="R26" s="425"/>
      <c r="S26" s="67"/>
      <c r="T26" s="68" t="s">
        <v>100</v>
      </c>
      <c r="U26" s="67"/>
      <c r="V26" s="424" t="str">
        <f t="shared" ref="V26" si="24">IF(OR(U26="",U27=""),"",U26+U27)</f>
        <v/>
      </c>
      <c r="W26" s="425"/>
      <c r="X26" s="428" t="str">
        <f>IFERROR(VLOOKUP('４月２０日組合せ'!Z73,$I$4:$T$6,3,0),"")&amp;IFERROR(VLOOKUP('４月２０日組合せ'!Z73,$Y$4:$AJ$7,3,0),"")</f>
        <v/>
      </c>
      <c r="Y26" s="355"/>
      <c r="Z26" s="355"/>
      <c r="AA26" s="355"/>
      <c r="AB26" s="355"/>
      <c r="AC26" s="355"/>
      <c r="AD26" s="356"/>
      <c r="AE26" s="340"/>
      <c r="AF26" s="341"/>
      <c r="AG26" s="341"/>
      <c r="AH26" s="342"/>
      <c r="AI26" s="346">
        <f>'４月２０日組合せ'!AB73</f>
        <v>0</v>
      </c>
      <c r="AJ26" s="347"/>
      <c r="AK26" s="347"/>
      <c r="AL26" s="347"/>
      <c r="AM26" s="347"/>
      <c r="AN26" s="347"/>
      <c r="AO26" s="348"/>
      <c r="AP26" s="349"/>
    </row>
    <row r="27" spans="1:68" ht="14.25" hidden="1" customHeight="1" thickBot="1">
      <c r="B27" s="412"/>
      <c r="C27" s="416"/>
      <c r="D27" s="417"/>
      <c r="E27" s="418"/>
      <c r="F27" s="343"/>
      <c r="G27" s="344"/>
      <c r="H27" s="344"/>
      <c r="I27" s="345"/>
      <c r="J27" s="422"/>
      <c r="K27" s="422"/>
      <c r="L27" s="422"/>
      <c r="M27" s="422"/>
      <c r="N27" s="422"/>
      <c r="O27" s="422"/>
      <c r="P27" s="423"/>
      <c r="Q27" s="426"/>
      <c r="R27" s="427"/>
      <c r="S27" s="75"/>
      <c r="T27" s="76" t="s">
        <v>100</v>
      </c>
      <c r="U27" s="75"/>
      <c r="V27" s="426"/>
      <c r="W27" s="427"/>
      <c r="X27" s="429"/>
      <c r="Y27" s="430"/>
      <c r="Z27" s="430"/>
      <c r="AA27" s="430"/>
      <c r="AB27" s="430"/>
      <c r="AC27" s="430"/>
      <c r="AD27" s="431"/>
      <c r="AE27" s="343"/>
      <c r="AF27" s="344"/>
      <c r="AG27" s="344"/>
      <c r="AH27" s="345"/>
      <c r="AI27" s="350"/>
      <c r="AJ27" s="317"/>
      <c r="AK27" s="317"/>
      <c r="AL27" s="317"/>
      <c r="AM27" s="317"/>
      <c r="AN27" s="317"/>
      <c r="AO27" s="318"/>
      <c r="AP27" s="319"/>
    </row>
    <row r="28" spans="1:68" ht="14.25" hidden="1" customHeight="1">
      <c r="B28" s="320">
        <v>10</v>
      </c>
      <c r="C28" s="433">
        <v>0.63888888888888895</v>
      </c>
      <c r="D28" s="434">
        <v>0.4375</v>
      </c>
      <c r="E28" s="435"/>
      <c r="F28" s="308"/>
      <c r="G28" s="309"/>
      <c r="H28" s="309"/>
      <c r="I28" s="310"/>
      <c r="J28" s="320" t="str">
        <f>D4&amp;"1位"</f>
        <v>ｉ1位</v>
      </c>
      <c r="K28" s="321"/>
      <c r="L28" s="328"/>
      <c r="M28" s="329"/>
      <c r="N28" s="329"/>
      <c r="O28" s="329"/>
      <c r="P28" s="330"/>
      <c r="Q28" s="439" t="str">
        <f t="shared" ref="Q28" si="25">IF(OR(S28="",S29=""),"",S28+S29)</f>
        <v/>
      </c>
      <c r="R28" s="439"/>
      <c r="S28" s="77"/>
      <c r="T28" s="78" t="s">
        <v>100</v>
      </c>
      <c r="U28" s="77"/>
      <c r="V28" s="439" t="str">
        <f t="shared" ref="V28" si="26">IF(OR(U28="",U29=""),"",U28+U29)</f>
        <v/>
      </c>
      <c r="W28" s="439"/>
      <c r="X28" s="334"/>
      <c r="Y28" s="335"/>
      <c r="Z28" s="335"/>
      <c r="AA28" s="335"/>
      <c r="AB28" s="336"/>
      <c r="AC28" s="324" t="str">
        <f>AA4&amp;"1位"</f>
        <v>ｊ1位</v>
      </c>
      <c r="AD28" s="325"/>
      <c r="AE28" s="308"/>
      <c r="AF28" s="309"/>
      <c r="AG28" s="309"/>
      <c r="AH28" s="310"/>
      <c r="AI28" s="314" t="str">
        <f>'４月２１日組合せ'!K74</f>
        <v>各リーグ ２位</v>
      </c>
      <c r="AJ28" s="314"/>
      <c r="AK28" s="314"/>
      <c r="AL28" s="314"/>
      <c r="AM28" s="314"/>
      <c r="AN28" s="314"/>
      <c r="AO28" s="315"/>
      <c r="AP28" s="316"/>
    </row>
    <row r="29" spans="1:68" ht="14.25" hidden="1" customHeight="1" thickBot="1">
      <c r="B29" s="432"/>
      <c r="C29" s="436"/>
      <c r="D29" s="437"/>
      <c r="E29" s="438"/>
      <c r="F29" s="311"/>
      <c r="G29" s="312"/>
      <c r="H29" s="312"/>
      <c r="I29" s="313"/>
      <c r="J29" s="322"/>
      <c r="K29" s="323"/>
      <c r="L29" s="331"/>
      <c r="M29" s="332"/>
      <c r="N29" s="332"/>
      <c r="O29" s="332"/>
      <c r="P29" s="333"/>
      <c r="Q29" s="440"/>
      <c r="R29" s="440"/>
      <c r="S29" s="79"/>
      <c r="T29" s="80" t="s">
        <v>100</v>
      </c>
      <c r="U29" s="79"/>
      <c r="V29" s="440"/>
      <c r="W29" s="440"/>
      <c r="X29" s="337"/>
      <c r="Y29" s="338"/>
      <c r="Z29" s="338"/>
      <c r="AA29" s="338"/>
      <c r="AB29" s="339"/>
      <c r="AC29" s="326"/>
      <c r="AD29" s="327"/>
      <c r="AE29" s="311"/>
      <c r="AF29" s="312"/>
      <c r="AG29" s="312"/>
      <c r="AH29" s="313"/>
      <c r="AI29" s="317"/>
      <c r="AJ29" s="317"/>
      <c r="AK29" s="317"/>
      <c r="AL29" s="317"/>
      <c r="AM29" s="317"/>
      <c r="AN29" s="317"/>
      <c r="AO29" s="318"/>
      <c r="AP29" s="319"/>
    </row>
    <row r="30" spans="1:68" s="110" customFormat="1" ht="17.25">
      <c r="A30" s="101"/>
      <c r="B30" s="102"/>
      <c r="C30" s="103"/>
      <c r="D30" s="103"/>
      <c r="E30" s="103"/>
      <c r="F30" s="102"/>
      <c r="G30" s="102"/>
      <c r="H30" s="102"/>
      <c r="I30" s="102"/>
      <c r="J30" s="102"/>
      <c r="K30" s="104"/>
      <c r="L30" s="104"/>
      <c r="M30" s="105"/>
      <c r="N30" s="106"/>
      <c r="O30" s="105"/>
      <c r="P30" s="104"/>
      <c r="Q30" s="104"/>
      <c r="R30" s="102"/>
      <c r="S30" s="102"/>
      <c r="T30" s="102"/>
      <c r="U30" s="102"/>
      <c r="V30" s="102"/>
      <c r="W30" s="107"/>
      <c r="X30" s="107"/>
      <c r="Y30" s="107"/>
      <c r="Z30" s="107"/>
      <c r="AA30" s="107"/>
      <c r="AB30" s="107"/>
      <c r="AC30" s="108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S30" s="109"/>
      <c r="AT30" s="109"/>
    </row>
    <row r="31" spans="1:68" s="111" customFormat="1" ht="11.25" customHeight="1">
      <c r="B31" s="403"/>
      <c r="C31" s="405" t="str">
        <f>D4</f>
        <v>ｉ</v>
      </c>
      <c r="D31" s="406"/>
      <c r="E31" s="406"/>
      <c r="F31" s="406"/>
      <c r="G31" s="406"/>
      <c r="H31" s="407"/>
      <c r="I31" s="377" t="str">
        <f ca="1">IF(C33="","",C33)</f>
        <v>ＳＵＧＡＯ ＳＣ</v>
      </c>
      <c r="J31" s="348"/>
      <c r="K31" s="348"/>
      <c r="L31" s="348"/>
      <c r="M31" s="348"/>
      <c r="N31" s="378"/>
      <c r="O31" s="377" t="str">
        <f ca="1">IF(C35="","",C35)</f>
        <v>上三川ＦＣ</v>
      </c>
      <c r="P31" s="348"/>
      <c r="Q31" s="348"/>
      <c r="R31" s="348"/>
      <c r="S31" s="348"/>
      <c r="T31" s="378"/>
      <c r="U31" s="377" t="str">
        <f ca="1">IF(C37="","",C37)</f>
        <v>ＦＣブロケード</v>
      </c>
      <c r="V31" s="348"/>
      <c r="W31" s="348"/>
      <c r="X31" s="348"/>
      <c r="Y31" s="348"/>
      <c r="Z31" s="378"/>
      <c r="AA31" s="377" t="s">
        <v>101</v>
      </c>
      <c r="AB31" s="378"/>
      <c r="AC31" s="377" t="s">
        <v>98</v>
      </c>
      <c r="AD31" s="378"/>
      <c r="AE31" s="377" t="s">
        <v>102</v>
      </c>
      <c r="AF31" s="378"/>
      <c r="AG31" s="377" t="s">
        <v>103</v>
      </c>
      <c r="AH31" s="348"/>
      <c r="AI31" s="378"/>
      <c r="AJ31" s="377" t="s">
        <v>104</v>
      </c>
      <c r="AK31" s="378"/>
      <c r="AL31" s="112"/>
      <c r="AM31" s="112"/>
      <c r="AN31" s="112"/>
      <c r="AO31" s="112"/>
      <c r="AP31" s="112"/>
      <c r="AQ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</row>
    <row r="32" spans="1:68" s="111" customFormat="1" ht="11.25" customHeight="1">
      <c r="B32" s="404"/>
      <c r="C32" s="408"/>
      <c r="D32" s="409"/>
      <c r="E32" s="409"/>
      <c r="F32" s="409"/>
      <c r="G32" s="409"/>
      <c r="H32" s="410"/>
      <c r="I32" s="379"/>
      <c r="J32" s="369"/>
      <c r="K32" s="369"/>
      <c r="L32" s="369"/>
      <c r="M32" s="369"/>
      <c r="N32" s="380"/>
      <c r="O32" s="379"/>
      <c r="P32" s="369"/>
      <c r="Q32" s="369"/>
      <c r="R32" s="369"/>
      <c r="S32" s="369"/>
      <c r="T32" s="380"/>
      <c r="U32" s="379"/>
      <c r="V32" s="369"/>
      <c r="W32" s="369"/>
      <c r="X32" s="369"/>
      <c r="Y32" s="369"/>
      <c r="Z32" s="380"/>
      <c r="AA32" s="379"/>
      <c r="AB32" s="380"/>
      <c r="AC32" s="379"/>
      <c r="AD32" s="380"/>
      <c r="AE32" s="379"/>
      <c r="AF32" s="380"/>
      <c r="AG32" s="379"/>
      <c r="AH32" s="369"/>
      <c r="AI32" s="380"/>
      <c r="AJ32" s="379"/>
      <c r="AK32" s="380"/>
      <c r="AL32" s="112"/>
      <c r="AM32" s="112"/>
      <c r="AN32" s="112"/>
      <c r="AO32" s="112"/>
      <c r="AP32" s="112"/>
      <c r="AQ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</row>
    <row r="33" spans="2:68" s="111" customFormat="1" ht="11.25" customHeight="1">
      <c r="B33" s="526">
        <v>1</v>
      </c>
      <c r="C33" s="397" t="str">
        <f ca="1">H4</f>
        <v>ＳＵＧＡＯ ＳＣ</v>
      </c>
      <c r="D33" s="348"/>
      <c r="E33" s="348"/>
      <c r="F33" s="348"/>
      <c r="G33" s="348"/>
      <c r="H33" s="378"/>
      <c r="I33" s="387"/>
      <c r="J33" s="388"/>
      <c r="K33" s="388"/>
      <c r="L33" s="388"/>
      <c r="M33" s="388"/>
      <c r="N33" s="389"/>
      <c r="O33" s="393" t="str">
        <f>IF(OR(P33="",S33=""),"",IF(P33&gt;S33,"○",IF(P33=S33,"△","●")))</f>
        <v>○</v>
      </c>
      <c r="P33" s="381">
        <f>$Q$10</f>
        <v>2</v>
      </c>
      <c r="Q33" s="382"/>
      <c r="R33" s="385" t="s">
        <v>62</v>
      </c>
      <c r="S33" s="381">
        <f>$V$10</f>
        <v>0</v>
      </c>
      <c r="T33" s="378"/>
      <c r="U33" s="393" t="str">
        <f>IF(OR(V33="",Y33=""),"",IF(V33&gt;Y33,"○",IF(V33=Y33,"△","●")))</f>
        <v>○</v>
      </c>
      <c r="V33" s="381">
        <f>$Q$18</f>
        <v>3</v>
      </c>
      <c r="W33" s="382"/>
      <c r="X33" s="385" t="s">
        <v>62</v>
      </c>
      <c r="Y33" s="381">
        <f>$V$18</f>
        <v>1</v>
      </c>
      <c r="Z33" s="378"/>
      <c r="AA33" s="377">
        <f t="shared" ref="AA33:AA37" si="27">IF(AND($J33="",$P33="",$V33=""),"",COUNTIF($I33:$Z33,"○")*3+COUNTIF($I33:$Z33,"△")*1)</f>
        <v>6</v>
      </c>
      <c r="AB33" s="378"/>
      <c r="AC33" s="377">
        <f t="shared" ref="AC33:AC37" si="28">IF(AND($J33="",$P33="",$V33=""),"",SUM($J33,$P33,$V33))</f>
        <v>5</v>
      </c>
      <c r="AD33" s="378"/>
      <c r="AE33" s="377">
        <f t="shared" ref="AE33:AE37" si="29">IF(AND($M33="",$S33="",$Y33=""),"",SUM($M33,$S33,$Y33))</f>
        <v>1</v>
      </c>
      <c r="AF33" s="378"/>
      <c r="AG33" s="377">
        <f t="shared" ref="AG33:AG37" si="30">IF(OR(AC33="",AE33=""),"",AC33-AE33)</f>
        <v>4</v>
      </c>
      <c r="AH33" s="348"/>
      <c r="AI33" s="378"/>
      <c r="AJ33" s="377">
        <v>1</v>
      </c>
      <c r="AK33" s="378"/>
      <c r="AL33" s="112"/>
      <c r="AM33" s="112"/>
      <c r="AN33" s="112"/>
      <c r="AO33" s="112"/>
      <c r="AP33" s="112"/>
      <c r="AQ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</row>
    <row r="34" spans="2:68" s="111" customFormat="1" ht="11.25" customHeight="1">
      <c r="B34" s="526"/>
      <c r="C34" s="379"/>
      <c r="D34" s="369"/>
      <c r="E34" s="369"/>
      <c r="F34" s="369"/>
      <c r="G34" s="369"/>
      <c r="H34" s="380"/>
      <c r="I34" s="390"/>
      <c r="J34" s="391"/>
      <c r="K34" s="391"/>
      <c r="L34" s="391"/>
      <c r="M34" s="391"/>
      <c r="N34" s="392"/>
      <c r="O34" s="394"/>
      <c r="P34" s="383"/>
      <c r="Q34" s="384"/>
      <c r="R34" s="386"/>
      <c r="S34" s="383"/>
      <c r="T34" s="380"/>
      <c r="U34" s="394"/>
      <c r="V34" s="383"/>
      <c r="W34" s="384"/>
      <c r="X34" s="386"/>
      <c r="Y34" s="383"/>
      <c r="Z34" s="380"/>
      <c r="AA34" s="379"/>
      <c r="AB34" s="380"/>
      <c r="AC34" s="379"/>
      <c r="AD34" s="380"/>
      <c r="AE34" s="379"/>
      <c r="AF34" s="380"/>
      <c r="AG34" s="379"/>
      <c r="AH34" s="369"/>
      <c r="AI34" s="380"/>
      <c r="AJ34" s="379"/>
      <c r="AK34" s="380"/>
      <c r="AL34" s="112"/>
      <c r="AM34" s="112"/>
      <c r="AN34" s="112"/>
      <c r="AO34" s="112"/>
      <c r="AP34" s="112"/>
      <c r="AQ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</row>
    <row r="35" spans="2:68" s="111" customFormat="1" ht="11.25" customHeight="1">
      <c r="B35" s="526">
        <v>2</v>
      </c>
      <c r="C35" s="397" t="str">
        <f ca="1">H5</f>
        <v>上三川ＦＣ</v>
      </c>
      <c r="D35" s="348"/>
      <c r="E35" s="348"/>
      <c r="F35" s="348"/>
      <c r="G35" s="348"/>
      <c r="H35" s="378"/>
      <c r="I35" s="393" t="str">
        <f>IF(OR(J35="",M35=""),"",IF(J35&gt;M35,"○",IF(J35=M35,"△","●")))</f>
        <v>●</v>
      </c>
      <c r="J35" s="381">
        <f>IF(S33="","",S33)</f>
        <v>0</v>
      </c>
      <c r="K35" s="382"/>
      <c r="L35" s="385" t="s">
        <v>62</v>
      </c>
      <c r="M35" s="381">
        <f>IF(P33="","",P33)</f>
        <v>2</v>
      </c>
      <c r="N35" s="378"/>
      <c r="O35" s="387"/>
      <c r="P35" s="388"/>
      <c r="Q35" s="388"/>
      <c r="R35" s="388"/>
      <c r="S35" s="388"/>
      <c r="T35" s="389"/>
      <c r="U35" s="393" t="str">
        <f>IF(OR(V35="",Y35=""),"",IF(V35&gt;Y35,"○",IF(V35=Y35,"△","●")))</f>
        <v>●</v>
      </c>
      <c r="V35" s="381">
        <f>$Q$14</f>
        <v>0</v>
      </c>
      <c r="W35" s="382"/>
      <c r="X35" s="385" t="s">
        <v>62</v>
      </c>
      <c r="Y35" s="381">
        <f>$V$14</f>
        <v>4</v>
      </c>
      <c r="Z35" s="378"/>
      <c r="AA35" s="377">
        <f t="shared" si="27"/>
        <v>0</v>
      </c>
      <c r="AB35" s="378"/>
      <c r="AC35" s="377">
        <f t="shared" si="28"/>
        <v>0</v>
      </c>
      <c r="AD35" s="378"/>
      <c r="AE35" s="377">
        <f t="shared" si="29"/>
        <v>6</v>
      </c>
      <c r="AF35" s="378"/>
      <c r="AG35" s="377">
        <f t="shared" si="30"/>
        <v>-6</v>
      </c>
      <c r="AH35" s="348"/>
      <c r="AI35" s="378"/>
      <c r="AJ35" s="377">
        <v>3</v>
      </c>
      <c r="AK35" s="378"/>
      <c r="AL35" s="112"/>
      <c r="AM35" s="112"/>
      <c r="AN35" s="112"/>
      <c r="AO35" s="112"/>
      <c r="AP35" s="112"/>
      <c r="AQ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</row>
    <row r="36" spans="2:68" s="111" customFormat="1" ht="11.25" customHeight="1" thickBot="1">
      <c r="B36" s="526"/>
      <c r="C36" s="751"/>
      <c r="D36" s="365"/>
      <c r="E36" s="365"/>
      <c r="F36" s="365"/>
      <c r="G36" s="365"/>
      <c r="H36" s="752"/>
      <c r="I36" s="394"/>
      <c r="J36" s="383"/>
      <c r="K36" s="384"/>
      <c r="L36" s="386"/>
      <c r="M36" s="383"/>
      <c r="N36" s="380"/>
      <c r="O36" s="390"/>
      <c r="P36" s="391"/>
      <c r="Q36" s="391"/>
      <c r="R36" s="391"/>
      <c r="S36" s="391"/>
      <c r="T36" s="392"/>
      <c r="U36" s="394"/>
      <c r="V36" s="383"/>
      <c r="W36" s="384"/>
      <c r="X36" s="386"/>
      <c r="Y36" s="383"/>
      <c r="Z36" s="380"/>
      <c r="AA36" s="379"/>
      <c r="AB36" s="380"/>
      <c r="AC36" s="379"/>
      <c r="AD36" s="380"/>
      <c r="AE36" s="379"/>
      <c r="AF36" s="380"/>
      <c r="AG36" s="379"/>
      <c r="AH36" s="369"/>
      <c r="AI36" s="380"/>
      <c r="AJ36" s="379"/>
      <c r="AK36" s="380"/>
      <c r="AL36" s="112"/>
      <c r="AM36" s="112"/>
      <c r="AN36" s="112"/>
      <c r="AO36" s="112"/>
      <c r="AP36" s="112"/>
      <c r="AQ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</row>
    <row r="37" spans="2:68" s="111" customFormat="1" ht="11.25" customHeight="1">
      <c r="B37" s="746">
        <v>3</v>
      </c>
      <c r="C37" s="747" t="str">
        <f ca="1">H6</f>
        <v>ＦＣブロケード</v>
      </c>
      <c r="D37" s="315"/>
      <c r="E37" s="315"/>
      <c r="F37" s="315"/>
      <c r="G37" s="315"/>
      <c r="H37" s="316"/>
      <c r="I37" s="749" t="str">
        <f>IF(OR(J37="",M37=""),"",IF(J37&gt;M37,"○",IF(J37=M37,"△","●")))</f>
        <v>●</v>
      </c>
      <c r="J37" s="381">
        <f>IF(Y33="","",Y33)</f>
        <v>1</v>
      </c>
      <c r="K37" s="382"/>
      <c r="L37" s="385" t="s">
        <v>62</v>
      </c>
      <c r="M37" s="381">
        <f>IF(V33="","",V33)</f>
        <v>3</v>
      </c>
      <c r="N37" s="378"/>
      <c r="O37" s="393" t="str">
        <f>IF(OR(P37="",S37=""),"",IF(P37&gt;S37,"○",IF(P37=S37,"△","●")))</f>
        <v>○</v>
      </c>
      <c r="P37" s="381">
        <f>IF(Y35="","",Y35)</f>
        <v>4</v>
      </c>
      <c r="Q37" s="382"/>
      <c r="R37" s="385" t="s">
        <v>62</v>
      </c>
      <c r="S37" s="381">
        <f>IF(V35="","",V35)</f>
        <v>0</v>
      </c>
      <c r="T37" s="378"/>
      <c r="U37" s="387"/>
      <c r="V37" s="388"/>
      <c r="W37" s="388"/>
      <c r="X37" s="388"/>
      <c r="Y37" s="388"/>
      <c r="Z37" s="389"/>
      <c r="AA37" s="377">
        <f t="shared" si="27"/>
        <v>3</v>
      </c>
      <c r="AB37" s="378"/>
      <c r="AC37" s="377">
        <f t="shared" si="28"/>
        <v>5</v>
      </c>
      <c r="AD37" s="378"/>
      <c r="AE37" s="377">
        <f t="shared" si="29"/>
        <v>3</v>
      </c>
      <c r="AF37" s="378"/>
      <c r="AG37" s="377">
        <f t="shared" si="30"/>
        <v>2</v>
      </c>
      <c r="AH37" s="348"/>
      <c r="AI37" s="378"/>
      <c r="AJ37" s="377">
        <v>2</v>
      </c>
      <c r="AK37" s="378"/>
      <c r="AL37" s="112"/>
      <c r="AM37" s="112"/>
      <c r="AN37" s="112"/>
      <c r="AO37" s="112"/>
      <c r="AP37" s="112"/>
      <c r="AQ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</row>
    <row r="38" spans="2:68" s="111" customFormat="1" ht="11.25" customHeight="1" thickBot="1">
      <c r="B38" s="746"/>
      <c r="C38" s="748"/>
      <c r="D38" s="318"/>
      <c r="E38" s="318"/>
      <c r="F38" s="318"/>
      <c r="G38" s="318"/>
      <c r="H38" s="319"/>
      <c r="I38" s="750"/>
      <c r="J38" s="383"/>
      <c r="K38" s="384"/>
      <c r="L38" s="386"/>
      <c r="M38" s="383"/>
      <c r="N38" s="380"/>
      <c r="O38" s="394"/>
      <c r="P38" s="383"/>
      <c r="Q38" s="384"/>
      <c r="R38" s="386"/>
      <c r="S38" s="383"/>
      <c r="T38" s="380"/>
      <c r="U38" s="390"/>
      <c r="V38" s="391"/>
      <c r="W38" s="391"/>
      <c r="X38" s="391"/>
      <c r="Y38" s="391"/>
      <c r="Z38" s="392"/>
      <c r="AA38" s="379"/>
      <c r="AB38" s="380"/>
      <c r="AC38" s="379"/>
      <c r="AD38" s="380"/>
      <c r="AE38" s="379"/>
      <c r="AF38" s="380"/>
      <c r="AG38" s="379"/>
      <c r="AH38" s="369"/>
      <c r="AI38" s="380"/>
      <c r="AJ38" s="379"/>
      <c r="AK38" s="380"/>
      <c r="AL38" s="112"/>
      <c r="AM38" s="112"/>
      <c r="AN38" s="112"/>
      <c r="AO38" s="112"/>
      <c r="AP38" s="112"/>
      <c r="AQ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</row>
    <row r="39" spans="2:68" s="111" customFormat="1" ht="11.25" customHeight="1">
      <c r="AL39" s="112"/>
      <c r="AM39" s="112"/>
      <c r="AN39" s="112"/>
      <c r="AO39" s="112"/>
      <c r="AP39" s="112"/>
      <c r="AQ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</row>
    <row r="40" spans="2:68" s="111" customFormat="1" ht="11.25" customHeight="1">
      <c r="B40" s="403"/>
      <c r="C40" s="405" t="str">
        <f>AA4</f>
        <v>ｊ</v>
      </c>
      <c r="D40" s="406"/>
      <c r="E40" s="406"/>
      <c r="F40" s="406"/>
      <c r="G40" s="406"/>
      <c r="H40" s="407"/>
      <c r="I40" s="377" t="str">
        <f ca="1">IF(C42="","",C42)</f>
        <v>豊郷ＪＦＣ</v>
      </c>
      <c r="J40" s="348"/>
      <c r="K40" s="348"/>
      <c r="L40" s="348"/>
      <c r="M40" s="348"/>
      <c r="N40" s="378"/>
      <c r="O40" s="377" t="str">
        <f ca="1">IF(C44="","",C44)</f>
        <v>岡西ＦＣ</v>
      </c>
      <c r="P40" s="348"/>
      <c r="Q40" s="348"/>
      <c r="R40" s="348"/>
      <c r="S40" s="348"/>
      <c r="T40" s="378"/>
      <c r="U40" s="377" t="str">
        <f ca="1">IF(C46="","",C46)</f>
        <v>カテット白沢ＳＳ</v>
      </c>
      <c r="V40" s="348"/>
      <c r="W40" s="348"/>
      <c r="X40" s="348"/>
      <c r="Y40" s="348"/>
      <c r="Z40" s="348"/>
      <c r="AA40" s="377" t="s">
        <v>101</v>
      </c>
      <c r="AB40" s="378"/>
      <c r="AC40" s="377" t="s">
        <v>98</v>
      </c>
      <c r="AD40" s="378"/>
      <c r="AE40" s="377" t="s">
        <v>102</v>
      </c>
      <c r="AF40" s="378"/>
      <c r="AG40" s="377" t="s">
        <v>103</v>
      </c>
      <c r="AH40" s="348"/>
      <c r="AI40" s="378"/>
      <c r="AJ40" s="377" t="s">
        <v>104</v>
      </c>
      <c r="AK40" s="378"/>
      <c r="AL40" s="116"/>
      <c r="AM40" s="116"/>
      <c r="AN40" s="116"/>
      <c r="AO40" s="116"/>
      <c r="AP40" s="116"/>
      <c r="AQ40" s="116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</row>
    <row r="41" spans="2:68" s="111" customFormat="1" ht="11.25" customHeight="1">
      <c r="B41" s="404"/>
      <c r="C41" s="408"/>
      <c r="D41" s="409"/>
      <c r="E41" s="409"/>
      <c r="F41" s="409"/>
      <c r="G41" s="409"/>
      <c r="H41" s="410"/>
      <c r="I41" s="379"/>
      <c r="J41" s="369"/>
      <c r="K41" s="369"/>
      <c r="L41" s="369"/>
      <c r="M41" s="369"/>
      <c r="N41" s="380"/>
      <c r="O41" s="379"/>
      <c r="P41" s="369"/>
      <c r="Q41" s="369"/>
      <c r="R41" s="369"/>
      <c r="S41" s="369"/>
      <c r="T41" s="380"/>
      <c r="U41" s="379"/>
      <c r="V41" s="369"/>
      <c r="W41" s="369"/>
      <c r="X41" s="369"/>
      <c r="Y41" s="369"/>
      <c r="Z41" s="369"/>
      <c r="AA41" s="379"/>
      <c r="AB41" s="380"/>
      <c r="AC41" s="379"/>
      <c r="AD41" s="380"/>
      <c r="AE41" s="379"/>
      <c r="AF41" s="380"/>
      <c r="AG41" s="379"/>
      <c r="AH41" s="369"/>
      <c r="AI41" s="380"/>
      <c r="AJ41" s="379"/>
      <c r="AK41" s="380"/>
      <c r="AL41" s="116"/>
      <c r="AM41" s="116"/>
      <c r="AN41" s="116"/>
      <c r="AO41" s="116"/>
      <c r="AP41" s="116"/>
      <c r="AQ41" s="116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</row>
    <row r="42" spans="2:68" s="111" customFormat="1" ht="11.25" customHeight="1">
      <c r="B42" s="526">
        <v>4</v>
      </c>
      <c r="C42" s="397" t="str">
        <f ca="1">AE4</f>
        <v>豊郷ＪＦＣ</v>
      </c>
      <c r="D42" s="348"/>
      <c r="E42" s="348"/>
      <c r="F42" s="348"/>
      <c r="G42" s="348"/>
      <c r="H42" s="378"/>
      <c r="I42" s="387"/>
      <c r="J42" s="388"/>
      <c r="K42" s="388"/>
      <c r="L42" s="388"/>
      <c r="M42" s="388"/>
      <c r="N42" s="389"/>
      <c r="O42" s="548" t="str">
        <f>IF(OR(P42="",S42=""),"",IF(P42&gt;S42,"○",IF(P42=S42,"△","●")))</f>
        <v>○</v>
      </c>
      <c r="P42" s="381">
        <f>$Q$12</f>
        <v>6</v>
      </c>
      <c r="Q42" s="382"/>
      <c r="R42" s="348" t="s">
        <v>62</v>
      </c>
      <c r="S42" s="381">
        <f>$V$12</f>
        <v>0</v>
      </c>
      <c r="T42" s="378"/>
      <c r="U42" s="548" t="str">
        <f>IF(OR(V42="",Y42=""),"",IF(V42&gt;Y42,"○",IF(V42=Y42,"△","●")))</f>
        <v>○</v>
      </c>
      <c r="V42" s="381">
        <f>$Q$20</f>
        <v>2</v>
      </c>
      <c r="W42" s="382"/>
      <c r="X42" s="348" t="s">
        <v>62</v>
      </c>
      <c r="Y42" s="381">
        <f>$V$20</f>
        <v>0</v>
      </c>
      <c r="Z42" s="348"/>
      <c r="AA42" s="377">
        <f t="shared" ref="AA42:AA46" si="31">IF(AND($J42="",$P42="",$V42=""),"",COUNTIF($I42:$Z42,"○")*3+COUNTIF($I42:$Z42,"△")*1)</f>
        <v>6</v>
      </c>
      <c r="AB42" s="378"/>
      <c r="AC42" s="377">
        <f t="shared" ref="AC42:AC46" si="32">IF(AND($J42="",$P42="",$V42=""),"",SUM($J42,$P42,$V42))</f>
        <v>8</v>
      </c>
      <c r="AD42" s="378"/>
      <c r="AE42" s="377">
        <f t="shared" ref="AE42:AE46" si="33">IF(AND($M42="",$S42="",$Y42=""),"",SUM($M42,$S42,$Y42))</f>
        <v>0</v>
      </c>
      <c r="AF42" s="378"/>
      <c r="AG42" s="377">
        <f t="shared" ref="AG42" si="34">IF(OR(AC42="",AE42=""),"",AC42-AE42)</f>
        <v>8</v>
      </c>
      <c r="AH42" s="348"/>
      <c r="AI42" s="378"/>
      <c r="AJ42" s="377">
        <v>1</v>
      </c>
      <c r="AK42" s="378"/>
      <c r="AL42" s="116"/>
      <c r="AM42" s="116"/>
      <c r="AN42" s="116"/>
      <c r="AO42" s="116"/>
      <c r="AP42" s="116"/>
      <c r="AQ42" s="116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</row>
    <row r="43" spans="2:68" s="111" customFormat="1" ht="11.25" customHeight="1" thickBot="1">
      <c r="B43" s="526"/>
      <c r="C43" s="751"/>
      <c r="D43" s="365"/>
      <c r="E43" s="365"/>
      <c r="F43" s="365"/>
      <c r="G43" s="365"/>
      <c r="H43" s="752"/>
      <c r="I43" s="390"/>
      <c r="J43" s="391"/>
      <c r="K43" s="391"/>
      <c r="L43" s="391"/>
      <c r="M43" s="391"/>
      <c r="N43" s="392"/>
      <c r="O43" s="549"/>
      <c r="P43" s="383"/>
      <c r="Q43" s="384"/>
      <c r="R43" s="369"/>
      <c r="S43" s="383"/>
      <c r="T43" s="380"/>
      <c r="U43" s="549"/>
      <c r="V43" s="383"/>
      <c r="W43" s="384"/>
      <c r="X43" s="369"/>
      <c r="Y43" s="383"/>
      <c r="Z43" s="369"/>
      <c r="AA43" s="379"/>
      <c r="AB43" s="380"/>
      <c r="AC43" s="379"/>
      <c r="AD43" s="380"/>
      <c r="AE43" s="379"/>
      <c r="AF43" s="380"/>
      <c r="AG43" s="379"/>
      <c r="AH43" s="369"/>
      <c r="AI43" s="380"/>
      <c r="AJ43" s="379"/>
      <c r="AK43" s="380"/>
      <c r="AL43" s="116"/>
      <c r="AM43" s="116"/>
      <c r="AN43" s="116"/>
      <c r="AO43" s="116"/>
      <c r="AP43" s="116"/>
      <c r="AQ43" s="116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</row>
    <row r="44" spans="2:68" s="111" customFormat="1" ht="11.25" customHeight="1">
      <c r="B44" s="746">
        <v>5</v>
      </c>
      <c r="C44" s="747" t="str">
        <f ca="1">AE5</f>
        <v>岡西ＦＣ</v>
      </c>
      <c r="D44" s="315"/>
      <c r="E44" s="315"/>
      <c r="F44" s="315"/>
      <c r="G44" s="315"/>
      <c r="H44" s="316"/>
      <c r="I44" s="758" t="str">
        <f t="shared" ref="I44:I46" si="35">IF(OR(J44="",M44=""),"",IF(J44&gt;M44,"○",IF(J44=M44,"△","●")))</f>
        <v>●</v>
      </c>
      <c r="J44" s="381">
        <f>IF(S42="","",S42)</f>
        <v>0</v>
      </c>
      <c r="K44" s="382"/>
      <c r="L44" s="348" t="s">
        <v>62</v>
      </c>
      <c r="M44" s="381">
        <f>IF(P42="","",P42)</f>
        <v>6</v>
      </c>
      <c r="N44" s="378"/>
      <c r="O44" s="387"/>
      <c r="P44" s="388"/>
      <c r="Q44" s="388"/>
      <c r="R44" s="388"/>
      <c r="S44" s="388"/>
      <c r="T44" s="389"/>
      <c r="U44" s="548" t="str">
        <f>IF(OR(V44="",Y44=""),"",IF(V44&gt;Y44,"○",IF(V44=Y44,"△","●")))</f>
        <v>○</v>
      </c>
      <c r="V44" s="381">
        <f>$Q$16</f>
        <v>2</v>
      </c>
      <c r="W44" s="382"/>
      <c r="X44" s="348" t="s">
        <v>62</v>
      </c>
      <c r="Y44" s="381">
        <f>$V$16</f>
        <v>0</v>
      </c>
      <c r="Z44" s="348"/>
      <c r="AA44" s="377">
        <f t="shared" si="31"/>
        <v>3</v>
      </c>
      <c r="AB44" s="378"/>
      <c r="AC44" s="377">
        <f t="shared" si="32"/>
        <v>2</v>
      </c>
      <c r="AD44" s="378"/>
      <c r="AE44" s="377">
        <f t="shared" si="33"/>
        <v>6</v>
      </c>
      <c r="AF44" s="378"/>
      <c r="AG44" s="377">
        <f t="shared" ref="AG44" si="36">IF(OR(AC44="",AE44=""),"",AC44-AE44)</f>
        <v>-4</v>
      </c>
      <c r="AH44" s="348"/>
      <c r="AI44" s="378"/>
      <c r="AJ44" s="377">
        <v>2</v>
      </c>
      <c r="AK44" s="378"/>
      <c r="AL44" s="116"/>
      <c r="AM44" s="116"/>
      <c r="AN44" s="116"/>
      <c r="AO44" s="116"/>
      <c r="AP44" s="116"/>
      <c r="AQ44" s="116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</row>
    <row r="45" spans="2:68" s="111" customFormat="1" ht="11.25" customHeight="1" thickBot="1">
      <c r="B45" s="746"/>
      <c r="C45" s="748"/>
      <c r="D45" s="318"/>
      <c r="E45" s="318"/>
      <c r="F45" s="318"/>
      <c r="G45" s="318"/>
      <c r="H45" s="319"/>
      <c r="I45" s="759"/>
      <c r="J45" s="383"/>
      <c r="K45" s="384"/>
      <c r="L45" s="369"/>
      <c r="M45" s="383"/>
      <c r="N45" s="380"/>
      <c r="O45" s="390"/>
      <c r="P45" s="391"/>
      <c r="Q45" s="391"/>
      <c r="R45" s="391"/>
      <c r="S45" s="391"/>
      <c r="T45" s="392"/>
      <c r="U45" s="549"/>
      <c r="V45" s="383"/>
      <c r="W45" s="384"/>
      <c r="X45" s="369"/>
      <c r="Y45" s="383"/>
      <c r="Z45" s="369"/>
      <c r="AA45" s="379"/>
      <c r="AB45" s="380"/>
      <c r="AC45" s="379"/>
      <c r="AD45" s="380"/>
      <c r="AE45" s="379"/>
      <c r="AF45" s="380"/>
      <c r="AG45" s="379"/>
      <c r="AH45" s="369"/>
      <c r="AI45" s="380"/>
      <c r="AJ45" s="379"/>
      <c r="AK45" s="380"/>
      <c r="AL45" s="116"/>
      <c r="AM45" s="116"/>
      <c r="AN45" s="116"/>
      <c r="AO45" s="116"/>
      <c r="AP45" s="116"/>
      <c r="AQ45" s="116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</row>
    <row r="46" spans="2:68" s="111" customFormat="1" ht="11.25" customHeight="1">
      <c r="B46" s="526">
        <v>6</v>
      </c>
      <c r="C46" s="753" t="str">
        <f ca="1">AE6</f>
        <v>カテット白沢ＳＳ</v>
      </c>
      <c r="D46" s="365"/>
      <c r="E46" s="365"/>
      <c r="F46" s="365"/>
      <c r="G46" s="365"/>
      <c r="H46" s="752"/>
      <c r="I46" s="548" t="str">
        <f t="shared" si="35"/>
        <v>●</v>
      </c>
      <c r="J46" s="381">
        <f>IF(Y42="","",Y42)</f>
        <v>0</v>
      </c>
      <c r="K46" s="382"/>
      <c r="L46" s="348" t="s">
        <v>62</v>
      </c>
      <c r="M46" s="381">
        <f>IF(V42="","",V42)</f>
        <v>2</v>
      </c>
      <c r="N46" s="378"/>
      <c r="O46" s="548" t="str">
        <f>IF(OR(P46="",S46=""),"",IF(P46&gt;S46,"○",IF(P46=S46,"△","●")))</f>
        <v>●</v>
      </c>
      <c r="P46" s="381">
        <f>IF(Y44="","",Y44)</f>
        <v>0</v>
      </c>
      <c r="Q46" s="382"/>
      <c r="R46" s="348" t="s">
        <v>62</v>
      </c>
      <c r="S46" s="381">
        <f>IF(V44="","",V44)</f>
        <v>2</v>
      </c>
      <c r="T46" s="378"/>
      <c r="U46" s="387"/>
      <c r="V46" s="388"/>
      <c r="W46" s="388"/>
      <c r="X46" s="388"/>
      <c r="Y46" s="388"/>
      <c r="Z46" s="388"/>
      <c r="AA46" s="377">
        <f t="shared" si="31"/>
        <v>0</v>
      </c>
      <c r="AB46" s="378"/>
      <c r="AC46" s="377">
        <f t="shared" si="32"/>
        <v>0</v>
      </c>
      <c r="AD46" s="378"/>
      <c r="AE46" s="377">
        <f t="shared" si="33"/>
        <v>4</v>
      </c>
      <c r="AF46" s="378"/>
      <c r="AG46" s="377">
        <f t="shared" ref="AG46" si="37">IF(OR(AC46="",AE46=""),"",AC46-AE46)</f>
        <v>-4</v>
      </c>
      <c r="AH46" s="348"/>
      <c r="AI46" s="378"/>
      <c r="AJ46" s="377">
        <v>3</v>
      </c>
      <c r="AK46" s="378"/>
      <c r="AL46" s="116"/>
      <c r="AM46" s="116"/>
      <c r="AN46" s="116"/>
      <c r="AO46" s="116"/>
      <c r="AP46" s="116"/>
      <c r="AQ46" s="116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</row>
    <row r="47" spans="2:68" s="111" customFormat="1" ht="11.25" customHeight="1">
      <c r="B47" s="526"/>
      <c r="C47" s="379"/>
      <c r="D47" s="369"/>
      <c r="E47" s="369"/>
      <c r="F47" s="369"/>
      <c r="G47" s="369"/>
      <c r="H47" s="380"/>
      <c r="I47" s="549"/>
      <c r="J47" s="383"/>
      <c r="K47" s="384"/>
      <c r="L47" s="369"/>
      <c r="M47" s="383"/>
      <c r="N47" s="380"/>
      <c r="O47" s="549"/>
      <c r="P47" s="383"/>
      <c r="Q47" s="384"/>
      <c r="R47" s="369"/>
      <c r="S47" s="383"/>
      <c r="T47" s="380"/>
      <c r="U47" s="390"/>
      <c r="V47" s="391"/>
      <c r="W47" s="391"/>
      <c r="X47" s="391"/>
      <c r="Y47" s="391"/>
      <c r="Z47" s="391"/>
      <c r="AA47" s="379"/>
      <c r="AB47" s="380"/>
      <c r="AC47" s="379"/>
      <c r="AD47" s="380"/>
      <c r="AE47" s="379"/>
      <c r="AF47" s="380"/>
      <c r="AG47" s="379"/>
      <c r="AH47" s="369"/>
      <c r="AI47" s="380"/>
      <c r="AJ47" s="379"/>
      <c r="AK47" s="380"/>
      <c r="AL47" s="116"/>
      <c r="AM47" s="116"/>
      <c r="AN47" s="116"/>
      <c r="AO47" s="116"/>
      <c r="AP47" s="116"/>
      <c r="AQ47" s="116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</row>
    <row r="48" spans="2:68" s="111" customFormat="1" ht="13.5" customHeight="1">
      <c r="B48" s="116"/>
      <c r="C48" s="119"/>
      <c r="D48" s="116"/>
      <c r="E48" s="116"/>
      <c r="F48" s="116"/>
      <c r="G48" s="116"/>
      <c r="H48" s="116"/>
      <c r="I48" s="120"/>
      <c r="J48" s="116"/>
      <c r="K48" s="116"/>
      <c r="L48" s="116"/>
      <c r="M48" s="116"/>
      <c r="N48" s="116"/>
      <c r="O48" s="120"/>
      <c r="P48" s="116"/>
      <c r="Q48" s="116"/>
      <c r="R48" s="116"/>
      <c r="S48" s="116"/>
      <c r="T48" s="116"/>
      <c r="U48" s="120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</row>
    <row r="49" spans="2:42" ht="14.25">
      <c r="B49" s="83"/>
      <c r="C49" s="83"/>
      <c r="D49" s="374" t="s">
        <v>105</v>
      </c>
      <c r="E49" s="374"/>
      <c r="F49" s="374"/>
      <c r="G49" s="374"/>
      <c r="H49" s="374"/>
      <c r="I49" s="374"/>
      <c r="J49" s="374" t="s">
        <v>97</v>
      </c>
      <c r="K49" s="374"/>
      <c r="L49" s="374"/>
      <c r="M49" s="374"/>
      <c r="N49" s="374"/>
      <c r="O49" s="374"/>
      <c r="P49" s="374"/>
      <c r="Q49" s="374"/>
      <c r="R49" s="374" t="s">
        <v>106</v>
      </c>
      <c r="S49" s="374"/>
      <c r="T49" s="374"/>
      <c r="U49" s="374"/>
      <c r="V49" s="374"/>
      <c r="W49" s="374"/>
      <c r="X49" s="374"/>
      <c r="Y49" s="374"/>
      <c r="Z49" s="374"/>
      <c r="AA49" s="374" t="s">
        <v>107</v>
      </c>
      <c r="AB49" s="374"/>
      <c r="AC49" s="374"/>
      <c r="AD49" s="374" t="s">
        <v>108</v>
      </c>
      <c r="AE49" s="374"/>
      <c r="AF49" s="374"/>
      <c r="AG49" s="374"/>
      <c r="AH49" s="374"/>
      <c r="AI49" s="374"/>
      <c r="AJ49" s="374"/>
      <c r="AK49" s="374"/>
      <c r="AL49" s="374"/>
      <c r="AM49" s="374"/>
      <c r="AN49" s="83"/>
      <c r="AO49" s="83"/>
      <c r="AP49" s="83"/>
    </row>
    <row r="50" spans="2:42" ht="18" customHeight="1">
      <c r="B50" s="83"/>
      <c r="C50" s="83"/>
      <c r="D50" s="374" t="s">
        <v>109</v>
      </c>
      <c r="E50" s="374"/>
      <c r="F50" s="374"/>
      <c r="G50" s="374"/>
      <c r="H50" s="374"/>
      <c r="I50" s="374"/>
      <c r="J50" s="374"/>
      <c r="K50" s="374"/>
      <c r="L50" s="374"/>
      <c r="M50" s="374"/>
      <c r="N50" s="374"/>
      <c r="O50" s="374"/>
      <c r="P50" s="374"/>
      <c r="Q50" s="374"/>
      <c r="R50" s="374"/>
      <c r="S50" s="374"/>
      <c r="T50" s="374"/>
      <c r="U50" s="374"/>
      <c r="V50" s="374"/>
      <c r="W50" s="374"/>
      <c r="X50" s="374"/>
      <c r="Y50" s="374"/>
      <c r="Z50" s="374"/>
      <c r="AA50" s="376"/>
      <c r="AB50" s="376"/>
      <c r="AC50" s="376"/>
      <c r="AD50" s="375"/>
      <c r="AE50" s="375"/>
      <c r="AF50" s="375"/>
      <c r="AG50" s="375"/>
      <c r="AH50" s="375"/>
      <c r="AI50" s="375"/>
      <c r="AJ50" s="375"/>
      <c r="AK50" s="375"/>
      <c r="AL50" s="375"/>
      <c r="AM50" s="375"/>
      <c r="AN50" s="83"/>
      <c r="AO50" s="83"/>
      <c r="AP50" s="83"/>
    </row>
    <row r="51" spans="2:42" ht="18" customHeight="1">
      <c r="B51" s="83"/>
      <c r="C51" s="83"/>
      <c r="D51" s="374" t="s">
        <v>109</v>
      </c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74"/>
      <c r="R51" s="374"/>
      <c r="S51" s="374"/>
      <c r="T51" s="374"/>
      <c r="U51" s="374"/>
      <c r="V51" s="374"/>
      <c r="W51" s="374"/>
      <c r="X51" s="374"/>
      <c r="Y51" s="374"/>
      <c r="Z51" s="374"/>
      <c r="AA51" s="374"/>
      <c r="AB51" s="374"/>
      <c r="AC51" s="374"/>
      <c r="AD51" s="375"/>
      <c r="AE51" s="375"/>
      <c r="AF51" s="375"/>
      <c r="AG51" s="375"/>
      <c r="AH51" s="375"/>
      <c r="AI51" s="375"/>
      <c r="AJ51" s="375"/>
      <c r="AK51" s="375"/>
      <c r="AL51" s="375"/>
      <c r="AM51" s="375"/>
      <c r="AN51" s="83"/>
      <c r="AO51" s="83"/>
      <c r="AP51" s="83"/>
    </row>
    <row r="52" spans="2:42" ht="18" customHeight="1">
      <c r="B52" s="83"/>
      <c r="C52" s="83"/>
      <c r="D52" s="374" t="s">
        <v>109</v>
      </c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5"/>
      <c r="AE52" s="375"/>
      <c r="AF52" s="375"/>
      <c r="AG52" s="375"/>
      <c r="AH52" s="375"/>
      <c r="AI52" s="375"/>
      <c r="AJ52" s="375"/>
      <c r="AK52" s="375"/>
      <c r="AL52" s="375"/>
      <c r="AM52" s="375"/>
      <c r="AN52" s="83"/>
      <c r="AO52" s="83"/>
      <c r="AP52" s="83"/>
    </row>
  </sheetData>
  <mergeCells count="269">
    <mergeCell ref="C2:F2"/>
    <mergeCell ref="G2:O2"/>
    <mergeCell ref="P2:S2"/>
    <mergeCell ref="T2:AB2"/>
    <mergeCell ref="AC2:AF2"/>
    <mergeCell ref="AG2:AL2"/>
    <mergeCell ref="AM2:AO2"/>
    <mergeCell ref="F5:G5"/>
    <mergeCell ref="H5:N5"/>
    <mergeCell ref="O5:Q5"/>
    <mergeCell ref="AC5:AD5"/>
    <mergeCell ref="AE5:AK5"/>
    <mergeCell ref="AL5:AN5"/>
    <mergeCell ref="D4:D6"/>
    <mergeCell ref="F4:G4"/>
    <mergeCell ref="H4:N4"/>
    <mergeCell ref="O4:Q4"/>
    <mergeCell ref="S4:Y4"/>
    <mergeCell ref="AA4:AA6"/>
    <mergeCell ref="F6:G6"/>
    <mergeCell ref="H6:N6"/>
    <mergeCell ref="O6:Q6"/>
    <mergeCell ref="AC6:AD6"/>
    <mergeCell ref="AE6:AK6"/>
    <mergeCell ref="AL6:AN6"/>
    <mergeCell ref="AC7:AD7"/>
    <mergeCell ref="AE7:AK7"/>
    <mergeCell ref="AL7:AN7"/>
    <mergeCell ref="AC4:AD4"/>
    <mergeCell ref="AE4:AK4"/>
    <mergeCell ref="AL4:AN4"/>
    <mergeCell ref="AI9:AP9"/>
    <mergeCell ref="X9:AD9"/>
    <mergeCell ref="AE9:AH9"/>
    <mergeCell ref="AI12:AP13"/>
    <mergeCell ref="B10:B11"/>
    <mergeCell ref="C10:E11"/>
    <mergeCell ref="F10:I11"/>
    <mergeCell ref="J10:P11"/>
    <mergeCell ref="Q10:R11"/>
    <mergeCell ref="V10:W11"/>
    <mergeCell ref="X10:AD11"/>
    <mergeCell ref="AE10:AH11"/>
    <mergeCell ref="AI10:AP11"/>
    <mergeCell ref="B12:B13"/>
    <mergeCell ref="C12:E13"/>
    <mergeCell ref="F12:I13"/>
    <mergeCell ref="J12:P13"/>
    <mergeCell ref="Q12:R13"/>
    <mergeCell ref="V12:W13"/>
    <mergeCell ref="C9:E9"/>
    <mergeCell ref="F9:I9"/>
    <mergeCell ref="J9:P9"/>
    <mergeCell ref="Q9:W9"/>
    <mergeCell ref="AE14:AH15"/>
    <mergeCell ref="AI14:AP15"/>
    <mergeCell ref="B16:B17"/>
    <mergeCell ref="C16:E17"/>
    <mergeCell ref="F16:I17"/>
    <mergeCell ref="J16:P17"/>
    <mergeCell ref="Q16:R17"/>
    <mergeCell ref="V16:W17"/>
    <mergeCell ref="X16:AD17"/>
    <mergeCell ref="AE16:AH17"/>
    <mergeCell ref="AI16:AP17"/>
    <mergeCell ref="B14:B15"/>
    <mergeCell ref="C14:E15"/>
    <mergeCell ref="F14:I15"/>
    <mergeCell ref="J14:P15"/>
    <mergeCell ref="Q14:R15"/>
    <mergeCell ref="V14:W15"/>
    <mergeCell ref="X14:AD15"/>
    <mergeCell ref="X12:AD13"/>
    <mergeCell ref="AE12:AH13"/>
    <mergeCell ref="B18:B19"/>
    <mergeCell ref="C18:E19"/>
    <mergeCell ref="F18:I19"/>
    <mergeCell ref="J18:P19"/>
    <mergeCell ref="Q18:R19"/>
    <mergeCell ref="V18:W19"/>
    <mergeCell ref="X18:AD19"/>
    <mergeCell ref="AE18:AH19"/>
    <mergeCell ref="AI18:AP19"/>
    <mergeCell ref="X20:AD21"/>
    <mergeCell ref="AE20:AH21"/>
    <mergeCell ref="AI20:AP21"/>
    <mergeCell ref="B22:B23"/>
    <mergeCell ref="C22:E23"/>
    <mergeCell ref="F22:I23"/>
    <mergeCell ref="J22:K23"/>
    <mergeCell ref="L22:P23"/>
    <mergeCell ref="Q22:R23"/>
    <mergeCell ref="V22:W23"/>
    <mergeCell ref="B20:B21"/>
    <mergeCell ref="C20:E21"/>
    <mergeCell ref="F20:I21"/>
    <mergeCell ref="J20:P21"/>
    <mergeCell ref="Q20:R21"/>
    <mergeCell ref="V20:W21"/>
    <mergeCell ref="X22:AB23"/>
    <mergeCell ref="AC22:AD23"/>
    <mergeCell ref="AE22:AH23"/>
    <mergeCell ref="AI22:AP23"/>
    <mergeCell ref="B24:B25"/>
    <mergeCell ref="C24:E25"/>
    <mergeCell ref="F24:I25"/>
    <mergeCell ref="J24:P25"/>
    <mergeCell ref="Q24:R25"/>
    <mergeCell ref="V24:W25"/>
    <mergeCell ref="X24:AD25"/>
    <mergeCell ref="AE24:AH25"/>
    <mergeCell ref="AI24:AP25"/>
    <mergeCell ref="B26:B27"/>
    <mergeCell ref="C26:E27"/>
    <mergeCell ref="F26:I27"/>
    <mergeCell ref="J26:P27"/>
    <mergeCell ref="Q26:R27"/>
    <mergeCell ref="V26:W27"/>
    <mergeCell ref="X26:AD27"/>
    <mergeCell ref="AE26:AH27"/>
    <mergeCell ref="AI26:AP27"/>
    <mergeCell ref="B28:B29"/>
    <mergeCell ref="C28:E29"/>
    <mergeCell ref="F28:I29"/>
    <mergeCell ref="J28:K29"/>
    <mergeCell ref="L28:P29"/>
    <mergeCell ref="Q28:R29"/>
    <mergeCell ref="V28:W29"/>
    <mergeCell ref="X28:AB29"/>
    <mergeCell ref="AC28:AD29"/>
    <mergeCell ref="B31:B32"/>
    <mergeCell ref="C31:H32"/>
    <mergeCell ref="I31:N32"/>
    <mergeCell ref="O31:T32"/>
    <mergeCell ref="U31:Z32"/>
    <mergeCell ref="AA31:AB32"/>
    <mergeCell ref="AC31:AD32"/>
    <mergeCell ref="AE31:AF32"/>
    <mergeCell ref="AG31:AI32"/>
    <mergeCell ref="C33:H34"/>
    <mergeCell ref="I33:N34"/>
    <mergeCell ref="O33:O34"/>
    <mergeCell ref="P33:Q34"/>
    <mergeCell ref="R33:R34"/>
    <mergeCell ref="S33:T34"/>
    <mergeCell ref="AE33:AF34"/>
    <mergeCell ref="AG33:AI34"/>
    <mergeCell ref="AE28:AH29"/>
    <mergeCell ref="AI28:AP29"/>
    <mergeCell ref="AJ31:AK32"/>
    <mergeCell ref="U35:U36"/>
    <mergeCell ref="V35:W36"/>
    <mergeCell ref="AJ33:AK34"/>
    <mergeCell ref="B35:B36"/>
    <mergeCell ref="C35:H36"/>
    <mergeCell ref="I35:I36"/>
    <mergeCell ref="J35:K36"/>
    <mergeCell ref="L35:L36"/>
    <mergeCell ref="M35:N36"/>
    <mergeCell ref="O35:T36"/>
    <mergeCell ref="U33:U34"/>
    <mergeCell ref="V33:W34"/>
    <mergeCell ref="X33:X34"/>
    <mergeCell ref="Y33:Z34"/>
    <mergeCell ref="AA33:AB34"/>
    <mergeCell ref="AC33:AD34"/>
    <mergeCell ref="AE35:AF36"/>
    <mergeCell ref="AG35:AI36"/>
    <mergeCell ref="AJ35:AK36"/>
    <mergeCell ref="X35:X36"/>
    <mergeCell ref="Y35:Z36"/>
    <mergeCell ref="AA35:AB36"/>
    <mergeCell ref="AC35:AD36"/>
    <mergeCell ref="B33:B34"/>
    <mergeCell ref="AE37:AF38"/>
    <mergeCell ref="AG37:AI38"/>
    <mergeCell ref="AJ37:AK38"/>
    <mergeCell ref="B40:B41"/>
    <mergeCell ref="C40:H41"/>
    <mergeCell ref="I40:N41"/>
    <mergeCell ref="O40:T41"/>
    <mergeCell ref="U40:Z41"/>
    <mergeCell ref="P37:Q38"/>
    <mergeCell ref="R37:R38"/>
    <mergeCell ref="S37:T38"/>
    <mergeCell ref="U37:Z38"/>
    <mergeCell ref="AA37:AB38"/>
    <mergeCell ref="AC37:AD38"/>
    <mergeCell ref="B37:B38"/>
    <mergeCell ref="C37:H38"/>
    <mergeCell ref="I37:I38"/>
    <mergeCell ref="J37:K38"/>
    <mergeCell ref="L37:L38"/>
    <mergeCell ref="M37:N38"/>
    <mergeCell ref="O37:O38"/>
    <mergeCell ref="S42:T43"/>
    <mergeCell ref="U42:U43"/>
    <mergeCell ref="V42:W43"/>
    <mergeCell ref="X42:X43"/>
    <mergeCell ref="Y42:Z43"/>
    <mergeCell ref="B42:B43"/>
    <mergeCell ref="C42:H43"/>
    <mergeCell ref="I42:N43"/>
    <mergeCell ref="O42:O43"/>
    <mergeCell ref="P42:Q43"/>
    <mergeCell ref="R42:R43"/>
    <mergeCell ref="AE44:AF45"/>
    <mergeCell ref="AG44:AI45"/>
    <mergeCell ref="AJ44:AK45"/>
    <mergeCell ref="V44:W45"/>
    <mergeCell ref="X44:X45"/>
    <mergeCell ref="Y44:Z45"/>
    <mergeCell ref="AA44:AB45"/>
    <mergeCell ref="AC44:AD45"/>
    <mergeCell ref="B44:B45"/>
    <mergeCell ref="C44:H45"/>
    <mergeCell ref="I44:I45"/>
    <mergeCell ref="J44:K45"/>
    <mergeCell ref="L44:L45"/>
    <mergeCell ref="M44:N45"/>
    <mergeCell ref="O44:T45"/>
    <mergeCell ref="U44:U45"/>
    <mergeCell ref="D49:I49"/>
    <mergeCell ref="J49:Q49"/>
    <mergeCell ref="R49:Z49"/>
    <mergeCell ref="AA49:AC49"/>
    <mergeCell ref="AD49:AM49"/>
    <mergeCell ref="B46:B47"/>
    <mergeCell ref="C46:H47"/>
    <mergeCell ref="I46:I47"/>
    <mergeCell ref="J46:K47"/>
    <mergeCell ref="L46:L47"/>
    <mergeCell ref="M46:N47"/>
    <mergeCell ref="AE46:AF47"/>
    <mergeCell ref="AA46:AB47"/>
    <mergeCell ref="AA51:AC51"/>
    <mergeCell ref="AD51:AM51"/>
    <mergeCell ref="AC46:AD47"/>
    <mergeCell ref="AG46:AI47"/>
    <mergeCell ref="AJ46:AK47"/>
    <mergeCell ref="O46:O47"/>
    <mergeCell ref="P46:Q47"/>
    <mergeCell ref="R46:R47"/>
    <mergeCell ref="S46:T47"/>
    <mergeCell ref="U46:Z47"/>
    <mergeCell ref="A1:AQ1"/>
    <mergeCell ref="D52:I52"/>
    <mergeCell ref="J52:Q52"/>
    <mergeCell ref="R52:Z52"/>
    <mergeCell ref="AA52:AC52"/>
    <mergeCell ref="AD52:AM52"/>
    <mergeCell ref="AA40:AB41"/>
    <mergeCell ref="AC40:AD41"/>
    <mergeCell ref="AE40:AF41"/>
    <mergeCell ref="AG40:AI41"/>
    <mergeCell ref="AJ40:AK41"/>
    <mergeCell ref="AA42:AB43"/>
    <mergeCell ref="AC42:AD43"/>
    <mergeCell ref="AG42:AI43"/>
    <mergeCell ref="AJ42:AK43"/>
    <mergeCell ref="AE42:AF43"/>
    <mergeCell ref="D50:I50"/>
    <mergeCell ref="J50:Q50"/>
    <mergeCell ref="R50:Z50"/>
    <mergeCell ref="AA50:AC50"/>
    <mergeCell ref="AD50:AM50"/>
    <mergeCell ref="D51:I51"/>
    <mergeCell ref="J51:Q51"/>
    <mergeCell ref="R51:Z51"/>
  </mergeCells>
  <phoneticPr fontId="29"/>
  <conditionalFormatting sqref="AM2:AO2">
    <cfRule type="expression" dxfId="17" priority="17">
      <formula>WEEKDAY(AM2)=7</formula>
    </cfRule>
    <cfRule type="expression" dxfId="16" priority="18">
      <formula>WEEKDAY(AM2)=1</formula>
    </cfRule>
  </conditionalFormatting>
  <conditionalFormatting sqref="AM2:AO2">
    <cfRule type="expression" dxfId="15" priority="15">
      <formula>WEEKDAY(AM2)=7</formula>
    </cfRule>
    <cfRule type="expression" dxfId="14" priority="16">
      <formula>WEEKDAY(AM2)=1</formula>
    </cfRule>
  </conditionalFormatting>
  <conditionalFormatting sqref="AM2:AO2">
    <cfRule type="expression" dxfId="13" priority="13">
      <formula>WEEKDAY(AM2)=7</formula>
    </cfRule>
    <cfRule type="expression" dxfId="12" priority="14">
      <formula>WEEKDAY(AM2)=1</formula>
    </cfRule>
  </conditionalFormatting>
  <conditionalFormatting sqref="AM2:AO2">
    <cfRule type="expression" dxfId="11" priority="11">
      <formula>WEEKDAY(AM2)=7</formula>
    </cfRule>
    <cfRule type="expression" dxfId="10" priority="12">
      <formula>WEEKDAY(AM2)=1</formula>
    </cfRule>
  </conditionalFormatting>
  <conditionalFormatting sqref="AM2:AO2">
    <cfRule type="expression" dxfId="9" priority="9">
      <formula>WEEKDAY(AM2)=7</formula>
    </cfRule>
    <cfRule type="expression" dxfId="8" priority="10">
      <formula>WEEKDAY(AM2)=1</formula>
    </cfRule>
  </conditionalFormatting>
  <conditionalFormatting sqref="AM2:AO2">
    <cfRule type="expression" dxfId="7" priority="7">
      <formula>WEEKDAY(AM2)=7</formula>
    </cfRule>
    <cfRule type="expression" dxfId="6" priority="8">
      <formula>WEEKDAY(AM2)=1</formula>
    </cfRule>
  </conditionalFormatting>
  <conditionalFormatting sqref="AM2:AO2">
    <cfRule type="expression" dxfId="5" priority="5">
      <formula>WEEKDAY(AM2)=7</formula>
    </cfRule>
    <cfRule type="expression" dxfId="4" priority="6">
      <formula>WEEKDAY(AM2)=1</formula>
    </cfRule>
  </conditionalFormatting>
  <conditionalFormatting sqref="AM2:AO2">
    <cfRule type="expression" dxfId="3" priority="3">
      <formula>WEEKDAY(AM2)=7</formula>
    </cfRule>
    <cfRule type="expression" dxfId="2" priority="4">
      <formula>WEEKDAY(AM2)=1</formula>
    </cfRule>
  </conditionalFormatting>
  <conditionalFormatting sqref="AM2:AO2">
    <cfRule type="expression" dxfId="1" priority="1">
      <formula>WEEKDAY(AM2)=7</formula>
    </cfRule>
    <cfRule type="expression" dxfId="0" priority="2">
      <formula>WEEKDAY(AM2)=1</formula>
    </cfRule>
  </conditionalFormatting>
  <printOptions horizontalCentered="1" verticalCentered="1"/>
  <pageMargins left="0.196527777777778" right="0.196527777777778" top="0" bottom="0" header="0" footer="0"/>
  <pageSetup paperSize="9" scale="74" orientation="landscape" r:id="rId1"/>
  <headerFooter scaleWithDoc="0"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BQ155"/>
  <sheetViews>
    <sheetView view="pageBreakPreview" zoomScaleNormal="100" zoomScaleSheetLayoutView="100" workbookViewId="0">
      <selection sqref="A1:AP2"/>
    </sheetView>
  </sheetViews>
  <sheetFormatPr defaultColWidth="2.125" defaultRowHeight="18.75"/>
  <cols>
    <col min="1" max="1" width="3.5" style="130" customWidth="1"/>
    <col min="2" max="3" width="2.125" style="130"/>
    <col min="4" max="4" width="2.5" style="130" customWidth="1"/>
    <col min="5" max="23" width="2.125" style="130"/>
    <col min="24" max="24" width="2.5" style="130" customWidth="1"/>
    <col min="25" max="30" width="2.125" style="130"/>
    <col min="31" max="33" width="2.5" style="130" customWidth="1"/>
    <col min="34" max="16384" width="2.125" style="130"/>
  </cols>
  <sheetData>
    <row r="1" spans="1:69">
      <c r="A1" s="645" t="s">
        <v>285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2"/>
      <c r="X1" s="622"/>
      <c r="Y1" s="622"/>
      <c r="Z1" s="622"/>
      <c r="AA1" s="622"/>
      <c r="AB1" s="622"/>
      <c r="AC1" s="622"/>
      <c r="AD1" s="622"/>
      <c r="AE1" s="622"/>
      <c r="AF1" s="622"/>
      <c r="AG1" s="622"/>
      <c r="AH1" s="622"/>
      <c r="AI1" s="622"/>
      <c r="AJ1" s="622"/>
      <c r="AK1" s="622"/>
      <c r="AL1" s="622"/>
      <c r="AM1" s="622"/>
      <c r="AN1" s="622"/>
      <c r="AO1" s="622"/>
      <c r="AP1" s="622"/>
      <c r="AQ1" s="141"/>
      <c r="AR1" s="141"/>
      <c r="AS1" s="141"/>
    </row>
    <row r="2" spans="1:69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622"/>
      <c r="AG2" s="622"/>
      <c r="AH2" s="622"/>
      <c r="AI2" s="622"/>
      <c r="AJ2" s="622"/>
      <c r="AK2" s="622"/>
      <c r="AL2" s="622"/>
      <c r="AM2" s="622"/>
      <c r="AN2" s="622"/>
      <c r="AO2" s="622"/>
      <c r="AP2" s="622"/>
      <c r="AQ2" s="141"/>
    </row>
    <row r="3" spans="1:69" ht="12" customHeight="1">
      <c r="AQ3" s="141"/>
    </row>
    <row r="4" spans="1:69" ht="10.7" customHeight="1">
      <c r="B4" s="617" t="s">
        <v>2</v>
      </c>
      <c r="C4" s="618"/>
      <c r="D4" s="796" t="s">
        <v>111</v>
      </c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1"/>
      <c r="W4" s="559" t="s">
        <v>191</v>
      </c>
      <c r="X4" s="560"/>
      <c r="Y4" s="560"/>
      <c r="Z4" s="561"/>
      <c r="AA4" s="565" t="s">
        <v>293</v>
      </c>
      <c r="AB4" s="560"/>
      <c r="AC4" s="560"/>
      <c r="AD4" s="560"/>
      <c r="AE4" s="560"/>
      <c r="AF4" s="560"/>
      <c r="AG4" s="560"/>
      <c r="AH4" s="560"/>
      <c r="AI4" s="560"/>
      <c r="AJ4" s="561"/>
    </row>
    <row r="5" spans="1:69" ht="10.7" customHeight="1">
      <c r="B5" s="619"/>
      <c r="C5" s="620"/>
      <c r="D5" s="797"/>
      <c r="E5" s="563"/>
      <c r="F5" s="563"/>
      <c r="G5" s="563"/>
      <c r="H5" s="563"/>
      <c r="I5" s="563"/>
      <c r="J5" s="563"/>
      <c r="K5" s="563"/>
      <c r="L5" s="563"/>
      <c r="M5" s="563"/>
      <c r="N5" s="563"/>
      <c r="O5" s="563"/>
      <c r="P5" s="563"/>
      <c r="Q5" s="563"/>
      <c r="R5" s="563"/>
      <c r="S5" s="563"/>
      <c r="T5" s="563"/>
      <c r="U5" s="564"/>
      <c r="W5" s="562"/>
      <c r="X5" s="563"/>
      <c r="Y5" s="563"/>
      <c r="Z5" s="564"/>
      <c r="AA5" s="562"/>
      <c r="AB5" s="563"/>
      <c r="AC5" s="563"/>
      <c r="AD5" s="563"/>
      <c r="AE5" s="563"/>
      <c r="AF5" s="563"/>
      <c r="AG5" s="563"/>
      <c r="AH5" s="563"/>
      <c r="AI5" s="563"/>
      <c r="AJ5" s="564"/>
    </row>
    <row r="6" spans="1:69" ht="10.7" customHeight="1">
      <c r="C6" s="141"/>
      <c r="D6" s="141"/>
      <c r="E6" s="140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</row>
    <row r="7" spans="1:69" ht="10.7" customHeight="1">
      <c r="A7" s="129"/>
      <c r="B7" s="565" t="s">
        <v>94</v>
      </c>
      <c r="C7" s="560"/>
      <c r="D7" s="560"/>
      <c r="E7" s="560"/>
      <c r="F7" s="560"/>
      <c r="G7" s="561"/>
      <c r="H7" s="586" t="s">
        <v>266</v>
      </c>
      <c r="I7" s="587"/>
      <c r="J7" s="587"/>
      <c r="K7" s="587"/>
      <c r="L7" s="587"/>
      <c r="M7" s="588"/>
      <c r="N7" s="586" t="s">
        <v>48</v>
      </c>
      <c r="O7" s="587"/>
      <c r="P7" s="587"/>
      <c r="Q7" s="587"/>
      <c r="R7" s="587"/>
      <c r="S7" s="588"/>
      <c r="T7" s="586" t="s">
        <v>293</v>
      </c>
      <c r="U7" s="587"/>
      <c r="V7" s="587"/>
      <c r="W7" s="587"/>
      <c r="X7" s="587"/>
      <c r="Y7" s="588"/>
      <c r="Z7" s="565" t="s">
        <v>101</v>
      </c>
      <c r="AA7" s="561"/>
      <c r="AB7" s="565" t="s">
        <v>98</v>
      </c>
      <c r="AC7" s="561"/>
      <c r="AD7" s="565" t="s">
        <v>102</v>
      </c>
      <c r="AE7" s="561"/>
      <c r="AF7" s="565" t="s">
        <v>103</v>
      </c>
      <c r="AG7" s="560"/>
      <c r="AH7" s="561"/>
      <c r="AI7" s="565" t="s">
        <v>104</v>
      </c>
      <c r="AJ7" s="561"/>
      <c r="AT7" s="20"/>
      <c r="AU7" s="136"/>
      <c r="AV7" s="136"/>
      <c r="AW7" s="136"/>
      <c r="AX7" s="136"/>
      <c r="AY7" s="136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</row>
    <row r="8" spans="1:69" ht="10.7" customHeight="1">
      <c r="A8" s="129"/>
      <c r="B8" s="562"/>
      <c r="C8" s="563"/>
      <c r="D8" s="563"/>
      <c r="E8" s="563"/>
      <c r="F8" s="563"/>
      <c r="G8" s="564"/>
      <c r="H8" s="589"/>
      <c r="I8" s="590"/>
      <c r="J8" s="590"/>
      <c r="K8" s="590"/>
      <c r="L8" s="590"/>
      <c r="M8" s="591"/>
      <c r="N8" s="589"/>
      <c r="O8" s="590"/>
      <c r="P8" s="590"/>
      <c r="Q8" s="590"/>
      <c r="R8" s="590"/>
      <c r="S8" s="591"/>
      <c r="T8" s="589"/>
      <c r="U8" s="590"/>
      <c r="V8" s="590"/>
      <c r="W8" s="590"/>
      <c r="X8" s="590"/>
      <c r="Y8" s="591"/>
      <c r="Z8" s="562"/>
      <c r="AA8" s="564"/>
      <c r="AB8" s="562"/>
      <c r="AC8" s="564"/>
      <c r="AD8" s="562"/>
      <c r="AE8" s="564"/>
      <c r="AF8" s="562"/>
      <c r="AG8" s="563"/>
      <c r="AH8" s="564"/>
      <c r="AI8" s="562"/>
      <c r="AJ8" s="564"/>
      <c r="AT8" s="136"/>
      <c r="AU8" s="136"/>
      <c r="AV8" s="136"/>
      <c r="AW8" s="136"/>
      <c r="AX8" s="136"/>
      <c r="AY8" s="136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</row>
    <row r="9" spans="1:69" ht="10.7" customHeight="1">
      <c r="A9" s="215">
        <v>1</v>
      </c>
      <c r="B9" s="592" t="s">
        <v>266</v>
      </c>
      <c r="C9" s="593"/>
      <c r="D9" s="593"/>
      <c r="E9" s="593"/>
      <c r="F9" s="593"/>
      <c r="G9" s="594"/>
      <c r="H9" s="572"/>
      <c r="I9" s="573"/>
      <c r="J9" s="573"/>
      <c r="K9" s="573"/>
      <c r="L9" s="573"/>
      <c r="M9" s="574"/>
      <c r="N9" s="568" t="s">
        <v>289</v>
      </c>
      <c r="O9" s="578">
        <v>2</v>
      </c>
      <c r="P9" s="579"/>
      <c r="Q9" s="566" t="s">
        <v>62</v>
      </c>
      <c r="R9" s="578">
        <v>1</v>
      </c>
      <c r="S9" s="561"/>
      <c r="T9" s="568" t="s">
        <v>289</v>
      </c>
      <c r="U9" s="578">
        <v>3</v>
      </c>
      <c r="V9" s="579"/>
      <c r="W9" s="566" t="s">
        <v>62</v>
      </c>
      <c r="X9" s="578">
        <v>0</v>
      </c>
      <c r="Y9" s="561"/>
      <c r="Z9" s="565">
        <v>6</v>
      </c>
      <c r="AA9" s="561"/>
      <c r="AB9" s="565">
        <v>5</v>
      </c>
      <c r="AC9" s="561"/>
      <c r="AD9" s="565">
        <v>1</v>
      </c>
      <c r="AE9" s="561"/>
      <c r="AF9" s="565">
        <v>4</v>
      </c>
      <c r="AG9" s="560"/>
      <c r="AH9" s="561"/>
      <c r="AI9" s="582">
        <v>1</v>
      </c>
      <c r="AJ9" s="583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41"/>
      <c r="BL9" s="141"/>
      <c r="BM9" s="141"/>
      <c r="BN9" s="141"/>
      <c r="BO9" s="141"/>
      <c r="BP9" s="141"/>
      <c r="BQ9" s="141"/>
    </row>
    <row r="10" spans="1:69" ht="10.7" customHeight="1">
      <c r="A10" s="215"/>
      <c r="B10" s="595"/>
      <c r="C10" s="596"/>
      <c r="D10" s="596"/>
      <c r="E10" s="596"/>
      <c r="F10" s="596"/>
      <c r="G10" s="597"/>
      <c r="H10" s="575"/>
      <c r="I10" s="576"/>
      <c r="J10" s="576"/>
      <c r="K10" s="576"/>
      <c r="L10" s="576"/>
      <c r="M10" s="577"/>
      <c r="N10" s="569"/>
      <c r="O10" s="580"/>
      <c r="P10" s="581"/>
      <c r="Q10" s="567"/>
      <c r="R10" s="580"/>
      <c r="S10" s="564"/>
      <c r="T10" s="569"/>
      <c r="U10" s="580"/>
      <c r="V10" s="581"/>
      <c r="W10" s="567"/>
      <c r="X10" s="580"/>
      <c r="Y10" s="564"/>
      <c r="Z10" s="562"/>
      <c r="AA10" s="564"/>
      <c r="AB10" s="562"/>
      <c r="AC10" s="564"/>
      <c r="AD10" s="562"/>
      <c r="AE10" s="564"/>
      <c r="AF10" s="562"/>
      <c r="AG10" s="563"/>
      <c r="AH10" s="564"/>
      <c r="AI10" s="584"/>
      <c r="AJ10" s="585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41"/>
      <c r="BL10" s="141"/>
      <c r="BM10" s="141"/>
      <c r="BN10" s="141"/>
      <c r="BO10" s="141"/>
      <c r="BP10" s="141"/>
      <c r="BQ10" s="141"/>
    </row>
    <row r="11" spans="1:69" ht="10.7" customHeight="1">
      <c r="A11" s="215">
        <v>2</v>
      </c>
      <c r="B11" s="592" t="s">
        <v>48</v>
      </c>
      <c r="C11" s="593"/>
      <c r="D11" s="593"/>
      <c r="E11" s="593"/>
      <c r="F11" s="593"/>
      <c r="G11" s="594"/>
      <c r="H11" s="568" t="s">
        <v>290</v>
      </c>
      <c r="I11" s="578">
        <v>1</v>
      </c>
      <c r="J11" s="579"/>
      <c r="K11" s="566" t="s">
        <v>62</v>
      </c>
      <c r="L11" s="578">
        <v>2</v>
      </c>
      <c r="M11" s="561"/>
      <c r="N11" s="572"/>
      <c r="O11" s="573"/>
      <c r="P11" s="573"/>
      <c r="Q11" s="573"/>
      <c r="R11" s="573"/>
      <c r="S11" s="574"/>
      <c r="T11" s="568" t="s">
        <v>290</v>
      </c>
      <c r="U11" s="578">
        <v>0</v>
      </c>
      <c r="V11" s="579"/>
      <c r="W11" s="566" t="s">
        <v>62</v>
      </c>
      <c r="X11" s="578">
        <v>1</v>
      </c>
      <c r="Y11" s="561"/>
      <c r="Z11" s="565">
        <v>0</v>
      </c>
      <c r="AA11" s="561"/>
      <c r="AB11" s="565">
        <v>1</v>
      </c>
      <c r="AC11" s="561"/>
      <c r="AD11" s="565">
        <v>3</v>
      </c>
      <c r="AE11" s="561"/>
      <c r="AF11" s="565">
        <v>-2</v>
      </c>
      <c r="AG11" s="560"/>
      <c r="AH11" s="561"/>
      <c r="AI11" s="582">
        <v>3</v>
      </c>
      <c r="AJ11" s="583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41"/>
      <c r="BL11" s="141"/>
      <c r="BM11" s="141"/>
      <c r="BN11" s="141"/>
      <c r="BO11" s="141"/>
      <c r="BP11" s="141"/>
      <c r="BQ11" s="141"/>
    </row>
    <row r="12" spans="1:69" ht="10.7" customHeight="1" thickBot="1">
      <c r="A12" s="215"/>
      <c r="B12" s="798"/>
      <c r="C12" s="799"/>
      <c r="D12" s="799"/>
      <c r="E12" s="799"/>
      <c r="F12" s="799"/>
      <c r="G12" s="800"/>
      <c r="H12" s="569"/>
      <c r="I12" s="580"/>
      <c r="J12" s="581"/>
      <c r="K12" s="567"/>
      <c r="L12" s="580"/>
      <c r="M12" s="564"/>
      <c r="N12" s="575"/>
      <c r="O12" s="576"/>
      <c r="P12" s="576"/>
      <c r="Q12" s="576"/>
      <c r="R12" s="576"/>
      <c r="S12" s="577"/>
      <c r="T12" s="569"/>
      <c r="U12" s="580"/>
      <c r="V12" s="581"/>
      <c r="W12" s="567"/>
      <c r="X12" s="580"/>
      <c r="Y12" s="564"/>
      <c r="Z12" s="562"/>
      <c r="AA12" s="564"/>
      <c r="AB12" s="562"/>
      <c r="AC12" s="564"/>
      <c r="AD12" s="562"/>
      <c r="AE12" s="564"/>
      <c r="AF12" s="562"/>
      <c r="AG12" s="563"/>
      <c r="AH12" s="564"/>
      <c r="AI12" s="807"/>
      <c r="AJ12" s="80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41"/>
      <c r="BL12" s="141"/>
      <c r="BM12" s="141"/>
      <c r="BN12" s="141"/>
      <c r="BO12" s="141"/>
      <c r="BP12" s="141"/>
      <c r="BQ12" s="141"/>
    </row>
    <row r="13" spans="1:69" ht="10.7" customHeight="1" thickTop="1">
      <c r="A13" s="214">
        <v>3</v>
      </c>
      <c r="B13" s="801" t="s">
        <v>293</v>
      </c>
      <c r="C13" s="802"/>
      <c r="D13" s="802"/>
      <c r="E13" s="802"/>
      <c r="F13" s="802"/>
      <c r="G13" s="803"/>
      <c r="H13" s="783" t="s">
        <v>290</v>
      </c>
      <c r="I13" s="578">
        <v>0</v>
      </c>
      <c r="J13" s="579"/>
      <c r="K13" s="566" t="s">
        <v>62</v>
      </c>
      <c r="L13" s="578">
        <v>3</v>
      </c>
      <c r="M13" s="561"/>
      <c r="N13" s="568" t="s">
        <v>289</v>
      </c>
      <c r="O13" s="578">
        <v>1</v>
      </c>
      <c r="P13" s="579"/>
      <c r="Q13" s="566" t="s">
        <v>62</v>
      </c>
      <c r="R13" s="578">
        <v>0</v>
      </c>
      <c r="S13" s="561"/>
      <c r="T13" s="572"/>
      <c r="U13" s="573"/>
      <c r="V13" s="573"/>
      <c r="W13" s="573"/>
      <c r="X13" s="573"/>
      <c r="Y13" s="574"/>
      <c r="Z13" s="565">
        <v>3</v>
      </c>
      <c r="AA13" s="561"/>
      <c r="AB13" s="565">
        <v>1</v>
      </c>
      <c r="AC13" s="561"/>
      <c r="AD13" s="565">
        <v>3</v>
      </c>
      <c r="AE13" s="561"/>
      <c r="AF13" s="565">
        <v>-2</v>
      </c>
      <c r="AG13" s="560"/>
      <c r="AH13" s="560"/>
      <c r="AI13" s="792">
        <v>2</v>
      </c>
      <c r="AJ13" s="793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41"/>
      <c r="BL13" s="141"/>
      <c r="BM13" s="141"/>
      <c r="BN13" s="141"/>
      <c r="BO13" s="141"/>
      <c r="BP13" s="141"/>
      <c r="BQ13" s="141"/>
    </row>
    <row r="14" spans="1:69" ht="10.7" customHeight="1" thickBot="1">
      <c r="A14" s="214"/>
      <c r="B14" s="804"/>
      <c r="C14" s="805"/>
      <c r="D14" s="805"/>
      <c r="E14" s="805"/>
      <c r="F14" s="805"/>
      <c r="G14" s="806"/>
      <c r="H14" s="784"/>
      <c r="I14" s="580"/>
      <c r="J14" s="581"/>
      <c r="K14" s="567"/>
      <c r="L14" s="580"/>
      <c r="M14" s="564"/>
      <c r="N14" s="569"/>
      <c r="O14" s="580"/>
      <c r="P14" s="581"/>
      <c r="Q14" s="567"/>
      <c r="R14" s="580"/>
      <c r="S14" s="564"/>
      <c r="T14" s="575"/>
      <c r="U14" s="576"/>
      <c r="V14" s="576"/>
      <c r="W14" s="576"/>
      <c r="X14" s="576"/>
      <c r="Y14" s="577"/>
      <c r="Z14" s="562"/>
      <c r="AA14" s="564"/>
      <c r="AB14" s="562"/>
      <c r="AC14" s="564"/>
      <c r="AD14" s="562"/>
      <c r="AE14" s="564"/>
      <c r="AF14" s="562"/>
      <c r="AG14" s="563"/>
      <c r="AH14" s="563"/>
      <c r="AI14" s="794"/>
      <c r="AJ14" s="795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41"/>
      <c r="BL14" s="141"/>
      <c r="BM14" s="141"/>
      <c r="BN14" s="141"/>
      <c r="BO14" s="141"/>
      <c r="BP14" s="141"/>
      <c r="BQ14" s="141"/>
    </row>
    <row r="15" spans="1:69" ht="10.7" customHeight="1" thickTop="1"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</row>
    <row r="16" spans="1:69" ht="10.7" customHeight="1">
      <c r="B16" s="565" t="s">
        <v>17</v>
      </c>
      <c r="C16" s="560"/>
      <c r="D16" s="560"/>
      <c r="E16" s="560"/>
      <c r="F16" s="560"/>
      <c r="G16" s="561"/>
      <c r="H16" s="586" t="s">
        <v>292</v>
      </c>
      <c r="I16" s="587"/>
      <c r="J16" s="587"/>
      <c r="K16" s="587"/>
      <c r="L16" s="587"/>
      <c r="M16" s="588"/>
      <c r="N16" s="586" t="s">
        <v>45</v>
      </c>
      <c r="O16" s="587"/>
      <c r="P16" s="587"/>
      <c r="Q16" s="587"/>
      <c r="R16" s="587"/>
      <c r="S16" s="588"/>
      <c r="T16" s="586" t="s">
        <v>267</v>
      </c>
      <c r="U16" s="587"/>
      <c r="V16" s="587"/>
      <c r="W16" s="587"/>
      <c r="X16" s="587"/>
      <c r="Y16" s="588"/>
      <c r="Z16" s="586" t="s">
        <v>33</v>
      </c>
      <c r="AA16" s="587"/>
      <c r="AB16" s="587"/>
      <c r="AC16" s="587"/>
      <c r="AD16" s="587"/>
      <c r="AE16" s="588"/>
      <c r="AF16" s="565" t="s">
        <v>101</v>
      </c>
      <c r="AG16" s="561"/>
      <c r="AH16" s="565" t="s">
        <v>98</v>
      </c>
      <c r="AI16" s="561"/>
      <c r="AJ16" s="565" t="s">
        <v>102</v>
      </c>
      <c r="AK16" s="561"/>
      <c r="AL16" s="565" t="s">
        <v>103</v>
      </c>
      <c r="AM16" s="560"/>
      <c r="AN16" s="561"/>
      <c r="AO16" s="565" t="s">
        <v>104</v>
      </c>
      <c r="AP16" s="561"/>
      <c r="AT16" s="20"/>
      <c r="AU16" s="136"/>
      <c r="AV16" s="136"/>
      <c r="AW16" s="136"/>
      <c r="AX16" s="136"/>
      <c r="AY16" s="136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</row>
    <row r="17" spans="1:69" ht="10.7" customHeight="1">
      <c r="B17" s="562"/>
      <c r="C17" s="563"/>
      <c r="D17" s="563"/>
      <c r="E17" s="563"/>
      <c r="F17" s="563"/>
      <c r="G17" s="564"/>
      <c r="H17" s="589"/>
      <c r="I17" s="590"/>
      <c r="J17" s="590"/>
      <c r="K17" s="590"/>
      <c r="L17" s="590"/>
      <c r="M17" s="591"/>
      <c r="N17" s="589"/>
      <c r="O17" s="590"/>
      <c r="P17" s="590"/>
      <c r="Q17" s="590"/>
      <c r="R17" s="590"/>
      <c r="S17" s="591"/>
      <c r="T17" s="589"/>
      <c r="U17" s="590"/>
      <c r="V17" s="590"/>
      <c r="W17" s="590"/>
      <c r="X17" s="590"/>
      <c r="Y17" s="591"/>
      <c r="Z17" s="589"/>
      <c r="AA17" s="590"/>
      <c r="AB17" s="590"/>
      <c r="AC17" s="590"/>
      <c r="AD17" s="590"/>
      <c r="AE17" s="591"/>
      <c r="AF17" s="562"/>
      <c r="AG17" s="564"/>
      <c r="AH17" s="562"/>
      <c r="AI17" s="564"/>
      <c r="AJ17" s="562"/>
      <c r="AK17" s="564"/>
      <c r="AL17" s="562"/>
      <c r="AM17" s="563"/>
      <c r="AN17" s="564"/>
      <c r="AO17" s="562"/>
      <c r="AP17" s="564"/>
      <c r="AT17" s="136"/>
      <c r="AU17" s="136"/>
      <c r="AV17" s="136"/>
      <c r="AW17" s="136"/>
      <c r="AX17" s="136"/>
      <c r="AY17" s="136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</row>
    <row r="18" spans="1:69" ht="10.7" customHeight="1">
      <c r="A18" s="215">
        <v>4</v>
      </c>
      <c r="B18" s="592" t="s">
        <v>292</v>
      </c>
      <c r="C18" s="593"/>
      <c r="D18" s="593"/>
      <c r="E18" s="593"/>
      <c r="F18" s="593"/>
      <c r="G18" s="594"/>
      <c r="H18" s="572"/>
      <c r="I18" s="573"/>
      <c r="J18" s="573"/>
      <c r="K18" s="573"/>
      <c r="L18" s="573"/>
      <c r="M18" s="574"/>
      <c r="N18" s="568" t="s">
        <v>289</v>
      </c>
      <c r="O18" s="578">
        <v>2</v>
      </c>
      <c r="P18" s="579"/>
      <c r="Q18" s="566" t="s">
        <v>62</v>
      </c>
      <c r="R18" s="578">
        <v>0</v>
      </c>
      <c r="S18" s="561"/>
      <c r="T18" s="568" t="s">
        <v>290</v>
      </c>
      <c r="U18" s="578">
        <v>0</v>
      </c>
      <c r="V18" s="579"/>
      <c r="W18" s="566" t="s">
        <v>62</v>
      </c>
      <c r="X18" s="578">
        <v>1</v>
      </c>
      <c r="Y18" s="561"/>
      <c r="Z18" s="568" t="s">
        <v>291</v>
      </c>
      <c r="AA18" s="578">
        <v>1</v>
      </c>
      <c r="AB18" s="579"/>
      <c r="AC18" s="566" t="s">
        <v>62</v>
      </c>
      <c r="AD18" s="578">
        <v>1</v>
      </c>
      <c r="AE18" s="561"/>
      <c r="AF18" s="565">
        <v>4</v>
      </c>
      <c r="AG18" s="561"/>
      <c r="AH18" s="565">
        <v>3</v>
      </c>
      <c r="AI18" s="561"/>
      <c r="AJ18" s="565">
        <v>2</v>
      </c>
      <c r="AK18" s="561"/>
      <c r="AL18" s="565">
        <v>1</v>
      </c>
      <c r="AM18" s="560"/>
      <c r="AN18" s="561"/>
      <c r="AO18" s="582">
        <v>3</v>
      </c>
      <c r="AP18" s="583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41"/>
      <c r="BL18" s="141"/>
      <c r="BM18" s="141"/>
      <c r="BN18" s="141"/>
      <c r="BO18" s="141"/>
      <c r="BP18" s="141"/>
      <c r="BQ18" s="141"/>
    </row>
    <row r="19" spans="1:69" ht="10.7" customHeight="1">
      <c r="A19" s="215"/>
      <c r="B19" s="595"/>
      <c r="C19" s="596"/>
      <c r="D19" s="596"/>
      <c r="E19" s="596"/>
      <c r="F19" s="596"/>
      <c r="G19" s="597"/>
      <c r="H19" s="575"/>
      <c r="I19" s="576"/>
      <c r="J19" s="576"/>
      <c r="K19" s="576"/>
      <c r="L19" s="576"/>
      <c r="M19" s="577"/>
      <c r="N19" s="569"/>
      <c r="O19" s="580"/>
      <c r="P19" s="581"/>
      <c r="Q19" s="567"/>
      <c r="R19" s="580"/>
      <c r="S19" s="564"/>
      <c r="T19" s="569"/>
      <c r="U19" s="580"/>
      <c r="V19" s="581"/>
      <c r="W19" s="567"/>
      <c r="X19" s="580"/>
      <c r="Y19" s="564"/>
      <c r="Z19" s="569"/>
      <c r="AA19" s="580"/>
      <c r="AB19" s="581"/>
      <c r="AC19" s="567"/>
      <c r="AD19" s="580"/>
      <c r="AE19" s="564"/>
      <c r="AF19" s="562"/>
      <c r="AG19" s="564"/>
      <c r="AH19" s="562"/>
      <c r="AI19" s="564"/>
      <c r="AJ19" s="562"/>
      <c r="AK19" s="564"/>
      <c r="AL19" s="562"/>
      <c r="AM19" s="563"/>
      <c r="AN19" s="564"/>
      <c r="AO19" s="584"/>
      <c r="AP19" s="585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41"/>
      <c r="BL19" s="141"/>
      <c r="BM19" s="141"/>
      <c r="BN19" s="141"/>
      <c r="BO19" s="141"/>
      <c r="BP19" s="141"/>
      <c r="BQ19" s="141"/>
    </row>
    <row r="20" spans="1:69" ht="10.7" customHeight="1">
      <c r="A20" s="215">
        <v>5</v>
      </c>
      <c r="B20" s="592" t="s">
        <v>45</v>
      </c>
      <c r="C20" s="593"/>
      <c r="D20" s="593"/>
      <c r="E20" s="593"/>
      <c r="F20" s="593"/>
      <c r="G20" s="594"/>
      <c r="H20" s="568" t="s">
        <v>290</v>
      </c>
      <c r="I20" s="578">
        <v>0</v>
      </c>
      <c r="J20" s="579"/>
      <c r="K20" s="566" t="s">
        <v>62</v>
      </c>
      <c r="L20" s="578">
        <v>2</v>
      </c>
      <c r="M20" s="561"/>
      <c r="N20" s="572"/>
      <c r="O20" s="573"/>
      <c r="P20" s="573"/>
      <c r="Q20" s="573"/>
      <c r="R20" s="573"/>
      <c r="S20" s="574"/>
      <c r="T20" s="568" t="s">
        <v>291</v>
      </c>
      <c r="U20" s="578">
        <v>1</v>
      </c>
      <c r="V20" s="579"/>
      <c r="W20" s="566" t="s">
        <v>62</v>
      </c>
      <c r="X20" s="578">
        <v>1</v>
      </c>
      <c r="Y20" s="561"/>
      <c r="Z20" s="568" t="s">
        <v>290</v>
      </c>
      <c r="AA20" s="578">
        <v>0</v>
      </c>
      <c r="AB20" s="579"/>
      <c r="AC20" s="566" t="s">
        <v>62</v>
      </c>
      <c r="AD20" s="578">
        <v>4</v>
      </c>
      <c r="AE20" s="561"/>
      <c r="AF20" s="565">
        <v>1</v>
      </c>
      <c r="AG20" s="561"/>
      <c r="AH20" s="565">
        <v>1</v>
      </c>
      <c r="AI20" s="561"/>
      <c r="AJ20" s="565">
        <v>7</v>
      </c>
      <c r="AK20" s="561"/>
      <c r="AL20" s="565">
        <v>-6</v>
      </c>
      <c r="AM20" s="560"/>
      <c r="AN20" s="561"/>
      <c r="AO20" s="582">
        <v>4</v>
      </c>
      <c r="AP20" s="583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41"/>
      <c r="BL20" s="141"/>
      <c r="BM20" s="141"/>
      <c r="BN20" s="141"/>
      <c r="BO20" s="141"/>
      <c r="BP20" s="141"/>
      <c r="BQ20" s="141"/>
    </row>
    <row r="21" spans="1:69" ht="10.7" customHeight="1">
      <c r="A21" s="215"/>
      <c r="B21" s="595"/>
      <c r="C21" s="596"/>
      <c r="D21" s="596"/>
      <c r="E21" s="596"/>
      <c r="F21" s="596"/>
      <c r="G21" s="597"/>
      <c r="H21" s="569"/>
      <c r="I21" s="580"/>
      <c r="J21" s="581"/>
      <c r="K21" s="567"/>
      <c r="L21" s="580"/>
      <c r="M21" s="564"/>
      <c r="N21" s="575"/>
      <c r="O21" s="576"/>
      <c r="P21" s="576"/>
      <c r="Q21" s="576"/>
      <c r="R21" s="576"/>
      <c r="S21" s="577"/>
      <c r="T21" s="569"/>
      <c r="U21" s="580"/>
      <c r="V21" s="581"/>
      <c r="W21" s="567"/>
      <c r="X21" s="580"/>
      <c r="Y21" s="564"/>
      <c r="Z21" s="569"/>
      <c r="AA21" s="580"/>
      <c r="AB21" s="581"/>
      <c r="AC21" s="567"/>
      <c r="AD21" s="580"/>
      <c r="AE21" s="564"/>
      <c r="AF21" s="562"/>
      <c r="AG21" s="564"/>
      <c r="AH21" s="562"/>
      <c r="AI21" s="564"/>
      <c r="AJ21" s="562"/>
      <c r="AK21" s="564"/>
      <c r="AL21" s="562"/>
      <c r="AM21" s="563"/>
      <c r="AN21" s="564"/>
      <c r="AO21" s="584"/>
      <c r="AP21" s="585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41"/>
      <c r="BL21" s="141"/>
      <c r="BM21" s="141"/>
      <c r="BN21" s="141"/>
      <c r="BO21" s="141"/>
      <c r="BP21" s="141"/>
      <c r="BQ21" s="141"/>
    </row>
    <row r="22" spans="1:69" ht="10.7" customHeight="1">
      <c r="A22" s="215">
        <v>6</v>
      </c>
      <c r="B22" s="592" t="s">
        <v>341</v>
      </c>
      <c r="C22" s="593"/>
      <c r="D22" s="593"/>
      <c r="E22" s="593"/>
      <c r="F22" s="593"/>
      <c r="G22" s="594"/>
      <c r="H22" s="568" t="s">
        <v>289</v>
      </c>
      <c r="I22" s="578">
        <v>1</v>
      </c>
      <c r="J22" s="579"/>
      <c r="K22" s="566" t="s">
        <v>62</v>
      </c>
      <c r="L22" s="578">
        <v>0</v>
      </c>
      <c r="M22" s="561"/>
      <c r="N22" s="568" t="s">
        <v>291</v>
      </c>
      <c r="O22" s="578">
        <v>1</v>
      </c>
      <c r="P22" s="579"/>
      <c r="Q22" s="566" t="s">
        <v>62</v>
      </c>
      <c r="R22" s="578">
        <v>1</v>
      </c>
      <c r="S22" s="561"/>
      <c r="T22" s="572"/>
      <c r="U22" s="573"/>
      <c r="V22" s="573"/>
      <c r="W22" s="573"/>
      <c r="X22" s="573"/>
      <c r="Y22" s="574"/>
      <c r="Z22" s="568" t="s">
        <v>289</v>
      </c>
      <c r="AA22" s="578">
        <v>2</v>
      </c>
      <c r="AB22" s="579"/>
      <c r="AC22" s="566" t="s">
        <v>62</v>
      </c>
      <c r="AD22" s="578">
        <v>0</v>
      </c>
      <c r="AE22" s="561"/>
      <c r="AF22" s="565">
        <v>7</v>
      </c>
      <c r="AG22" s="561"/>
      <c r="AH22" s="565">
        <v>4</v>
      </c>
      <c r="AI22" s="561"/>
      <c r="AJ22" s="565">
        <v>1</v>
      </c>
      <c r="AK22" s="561"/>
      <c r="AL22" s="565">
        <v>3</v>
      </c>
      <c r="AM22" s="560"/>
      <c r="AN22" s="561"/>
      <c r="AO22" s="582">
        <v>1</v>
      </c>
      <c r="AP22" s="583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41"/>
      <c r="BL22" s="141"/>
      <c r="BM22" s="141"/>
      <c r="BN22" s="141"/>
      <c r="BO22" s="141"/>
      <c r="BP22" s="141"/>
      <c r="BQ22" s="141"/>
    </row>
    <row r="23" spans="1:69" ht="10.7" customHeight="1" thickBot="1">
      <c r="A23" s="215"/>
      <c r="B23" s="798"/>
      <c r="C23" s="799"/>
      <c r="D23" s="799"/>
      <c r="E23" s="799"/>
      <c r="F23" s="799"/>
      <c r="G23" s="800"/>
      <c r="H23" s="569"/>
      <c r="I23" s="580"/>
      <c r="J23" s="581"/>
      <c r="K23" s="567"/>
      <c r="L23" s="580"/>
      <c r="M23" s="564"/>
      <c r="N23" s="569"/>
      <c r="O23" s="580"/>
      <c r="P23" s="581"/>
      <c r="Q23" s="567"/>
      <c r="R23" s="580"/>
      <c r="S23" s="564"/>
      <c r="T23" s="575"/>
      <c r="U23" s="576"/>
      <c r="V23" s="576"/>
      <c r="W23" s="576"/>
      <c r="X23" s="576"/>
      <c r="Y23" s="577"/>
      <c r="Z23" s="569"/>
      <c r="AA23" s="580"/>
      <c r="AB23" s="581"/>
      <c r="AC23" s="567"/>
      <c r="AD23" s="580"/>
      <c r="AE23" s="564"/>
      <c r="AF23" s="562"/>
      <c r="AG23" s="564"/>
      <c r="AH23" s="562"/>
      <c r="AI23" s="564"/>
      <c r="AJ23" s="562"/>
      <c r="AK23" s="564"/>
      <c r="AL23" s="562"/>
      <c r="AM23" s="563"/>
      <c r="AN23" s="564"/>
      <c r="AO23" s="807"/>
      <c r="AP23" s="80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41"/>
      <c r="BL23" s="141"/>
      <c r="BM23" s="141"/>
      <c r="BN23" s="141"/>
      <c r="BO23" s="141"/>
      <c r="BP23" s="141"/>
      <c r="BQ23" s="141"/>
    </row>
    <row r="24" spans="1:69" ht="10.7" customHeight="1" thickTop="1">
      <c r="A24" s="214">
        <v>7</v>
      </c>
      <c r="B24" s="801" t="s">
        <v>33</v>
      </c>
      <c r="C24" s="802"/>
      <c r="D24" s="802"/>
      <c r="E24" s="802"/>
      <c r="F24" s="802"/>
      <c r="G24" s="803"/>
      <c r="H24" s="783" t="s">
        <v>291</v>
      </c>
      <c r="I24" s="578">
        <v>1</v>
      </c>
      <c r="J24" s="579"/>
      <c r="K24" s="566" t="s">
        <v>62</v>
      </c>
      <c r="L24" s="578">
        <v>1</v>
      </c>
      <c r="M24" s="561"/>
      <c r="N24" s="568" t="s">
        <v>289</v>
      </c>
      <c r="O24" s="578">
        <v>4</v>
      </c>
      <c r="P24" s="579"/>
      <c r="Q24" s="566" t="s">
        <v>62</v>
      </c>
      <c r="R24" s="578">
        <v>0</v>
      </c>
      <c r="S24" s="561"/>
      <c r="T24" s="568" t="s">
        <v>290</v>
      </c>
      <c r="U24" s="578">
        <v>0</v>
      </c>
      <c r="V24" s="579"/>
      <c r="W24" s="566" t="s">
        <v>62</v>
      </c>
      <c r="X24" s="578">
        <v>2</v>
      </c>
      <c r="Y24" s="561"/>
      <c r="Z24" s="572"/>
      <c r="AA24" s="573"/>
      <c r="AB24" s="573"/>
      <c r="AC24" s="573"/>
      <c r="AD24" s="573"/>
      <c r="AE24" s="574"/>
      <c r="AF24" s="565">
        <v>4</v>
      </c>
      <c r="AG24" s="561"/>
      <c r="AH24" s="565">
        <v>5</v>
      </c>
      <c r="AI24" s="561"/>
      <c r="AJ24" s="565">
        <v>3</v>
      </c>
      <c r="AK24" s="561"/>
      <c r="AL24" s="565">
        <v>2</v>
      </c>
      <c r="AM24" s="560"/>
      <c r="AN24" s="560"/>
      <c r="AO24" s="792">
        <v>2</v>
      </c>
      <c r="AP24" s="793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</row>
    <row r="25" spans="1:69" ht="10.7" customHeight="1" thickBot="1">
      <c r="A25" s="214"/>
      <c r="B25" s="804"/>
      <c r="C25" s="805"/>
      <c r="D25" s="805"/>
      <c r="E25" s="805"/>
      <c r="F25" s="805"/>
      <c r="G25" s="806"/>
      <c r="H25" s="784"/>
      <c r="I25" s="580"/>
      <c r="J25" s="581"/>
      <c r="K25" s="567"/>
      <c r="L25" s="580"/>
      <c r="M25" s="564"/>
      <c r="N25" s="569"/>
      <c r="O25" s="580"/>
      <c r="P25" s="581"/>
      <c r="Q25" s="567"/>
      <c r="R25" s="580"/>
      <c r="S25" s="564"/>
      <c r="T25" s="569"/>
      <c r="U25" s="580"/>
      <c r="V25" s="581"/>
      <c r="W25" s="567"/>
      <c r="X25" s="580"/>
      <c r="Y25" s="564"/>
      <c r="Z25" s="575"/>
      <c r="AA25" s="576"/>
      <c r="AB25" s="576"/>
      <c r="AC25" s="576"/>
      <c r="AD25" s="576"/>
      <c r="AE25" s="577"/>
      <c r="AF25" s="562"/>
      <c r="AG25" s="564"/>
      <c r="AH25" s="562"/>
      <c r="AI25" s="564"/>
      <c r="AJ25" s="562"/>
      <c r="AK25" s="564"/>
      <c r="AL25" s="562"/>
      <c r="AM25" s="563"/>
      <c r="AN25" s="563"/>
      <c r="AO25" s="794"/>
      <c r="AP25" s="795"/>
    </row>
    <row r="26" spans="1:69" ht="10.7" customHeight="1" thickTop="1" thickBot="1"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25"/>
      <c r="T26" s="141"/>
      <c r="U26" s="141"/>
      <c r="V26" s="141"/>
      <c r="W26" s="25"/>
      <c r="X26" s="141"/>
      <c r="Y26" s="141"/>
      <c r="Z26" s="141"/>
      <c r="AA26" s="25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</row>
    <row r="27" spans="1:69" ht="10.7" customHeight="1" thickTop="1">
      <c r="B27" s="659" t="s">
        <v>180</v>
      </c>
      <c r="C27" s="488"/>
      <c r="D27" s="488"/>
      <c r="E27" s="488"/>
      <c r="F27" s="488"/>
      <c r="G27" s="488"/>
      <c r="H27" s="488"/>
      <c r="I27" s="488"/>
      <c r="K27" s="809" t="s">
        <v>266</v>
      </c>
      <c r="L27" s="810"/>
      <c r="M27" s="810"/>
      <c r="N27" s="810"/>
      <c r="O27" s="810"/>
      <c r="P27" s="810"/>
      <c r="Q27" s="810"/>
      <c r="R27" s="810"/>
      <c r="S27" s="810"/>
      <c r="T27" s="811"/>
      <c r="U27" s="815">
        <v>1</v>
      </c>
      <c r="V27" s="816"/>
      <c r="W27" s="781">
        <v>0</v>
      </c>
      <c r="X27" s="782"/>
      <c r="Y27" s="154" t="s">
        <v>100</v>
      </c>
      <c r="Z27" s="775">
        <v>0</v>
      </c>
      <c r="AA27" s="776"/>
      <c r="AB27" s="818">
        <v>0</v>
      </c>
      <c r="AC27" s="816"/>
      <c r="AD27" s="819" t="s">
        <v>267</v>
      </c>
      <c r="AE27" s="820"/>
      <c r="AF27" s="820"/>
      <c r="AG27" s="820"/>
      <c r="AH27" s="820"/>
      <c r="AI27" s="820"/>
      <c r="AJ27" s="820"/>
      <c r="AK27" s="820"/>
      <c r="AL27" s="820"/>
      <c r="AM27" s="821"/>
      <c r="AN27" s="141"/>
      <c r="AO27" s="141"/>
      <c r="AP27" s="141"/>
    </row>
    <row r="28" spans="1:69" ht="10.7" customHeight="1" thickBot="1">
      <c r="B28" s="488"/>
      <c r="C28" s="488"/>
      <c r="D28" s="488"/>
      <c r="E28" s="488"/>
      <c r="F28" s="488"/>
      <c r="G28" s="488"/>
      <c r="H28" s="488"/>
      <c r="I28" s="488"/>
      <c r="K28" s="812"/>
      <c r="L28" s="813"/>
      <c r="M28" s="813"/>
      <c r="N28" s="813"/>
      <c r="O28" s="813"/>
      <c r="P28" s="813"/>
      <c r="Q28" s="813"/>
      <c r="R28" s="813"/>
      <c r="S28" s="813"/>
      <c r="T28" s="814"/>
      <c r="U28" s="817"/>
      <c r="V28" s="816"/>
      <c r="W28" s="779">
        <v>1</v>
      </c>
      <c r="X28" s="780"/>
      <c r="Y28" s="155" t="s">
        <v>100</v>
      </c>
      <c r="Z28" s="777">
        <v>0</v>
      </c>
      <c r="AA28" s="778"/>
      <c r="AB28" s="818"/>
      <c r="AC28" s="816"/>
      <c r="AD28" s="822"/>
      <c r="AE28" s="823"/>
      <c r="AF28" s="823"/>
      <c r="AG28" s="823"/>
      <c r="AH28" s="823"/>
      <c r="AI28" s="823"/>
      <c r="AJ28" s="823"/>
      <c r="AK28" s="823"/>
      <c r="AL28" s="823"/>
      <c r="AM28" s="824"/>
      <c r="AN28" s="141"/>
      <c r="AO28" s="141"/>
      <c r="AP28" s="141"/>
    </row>
    <row r="29" spans="1:69" ht="10.7" customHeight="1" thickTop="1"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</row>
    <row r="30" spans="1:69" ht="10.7" customHeight="1" thickBot="1"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</row>
    <row r="31" spans="1:69" ht="10.7" customHeight="1">
      <c r="B31" s="617" t="s">
        <v>21</v>
      </c>
      <c r="C31" s="618"/>
      <c r="D31" s="796" t="s">
        <v>120</v>
      </c>
      <c r="E31" s="560"/>
      <c r="F31" s="560"/>
      <c r="G31" s="560"/>
      <c r="H31" s="560"/>
      <c r="I31" s="560"/>
      <c r="J31" s="560"/>
      <c r="K31" s="560"/>
      <c r="L31" s="560"/>
      <c r="M31" s="560"/>
      <c r="N31" s="560"/>
      <c r="O31" s="560"/>
      <c r="P31" s="560"/>
      <c r="Q31" s="560"/>
      <c r="R31" s="560"/>
      <c r="S31" s="560"/>
      <c r="T31" s="560"/>
      <c r="U31" s="561"/>
      <c r="W31" s="559" t="s">
        <v>191</v>
      </c>
      <c r="X31" s="560"/>
      <c r="Y31" s="560"/>
      <c r="Z31" s="561"/>
      <c r="AA31" s="565" t="s">
        <v>16</v>
      </c>
      <c r="AB31" s="560"/>
      <c r="AC31" s="560"/>
      <c r="AD31" s="560"/>
      <c r="AE31" s="560"/>
      <c r="AF31" s="560"/>
      <c r="AG31" s="560"/>
      <c r="AH31" s="560"/>
      <c r="AI31" s="560"/>
      <c r="AJ31" s="561"/>
    </row>
    <row r="32" spans="1:69" ht="10.7" customHeight="1">
      <c r="B32" s="619"/>
      <c r="C32" s="620"/>
      <c r="D32" s="797"/>
      <c r="E32" s="563"/>
      <c r="F32" s="563"/>
      <c r="G32" s="563"/>
      <c r="H32" s="563"/>
      <c r="I32" s="563"/>
      <c r="J32" s="563"/>
      <c r="K32" s="563"/>
      <c r="L32" s="563"/>
      <c r="M32" s="563"/>
      <c r="N32" s="563"/>
      <c r="O32" s="563"/>
      <c r="P32" s="563"/>
      <c r="Q32" s="563"/>
      <c r="R32" s="563"/>
      <c r="S32" s="563"/>
      <c r="T32" s="563"/>
      <c r="U32" s="564"/>
      <c r="W32" s="562"/>
      <c r="X32" s="563"/>
      <c r="Y32" s="563"/>
      <c r="Z32" s="564"/>
      <c r="AA32" s="562"/>
      <c r="AB32" s="563"/>
      <c r="AC32" s="563"/>
      <c r="AD32" s="563"/>
      <c r="AE32" s="563"/>
      <c r="AF32" s="563"/>
      <c r="AG32" s="563"/>
      <c r="AH32" s="563"/>
      <c r="AI32" s="563"/>
      <c r="AJ32" s="564"/>
    </row>
    <row r="33" spans="1:65" ht="10.7" customHeight="1"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</row>
    <row r="34" spans="1:65" ht="10.7" customHeight="1">
      <c r="B34" s="565" t="s">
        <v>28</v>
      </c>
      <c r="C34" s="560"/>
      <c r="D34" s="560"/>
      <c r="E34" s="560"/>
      <c r="F34" s="560"/>
      <c r="G34" s="561"/>
      <c r="H34" s="586" t="s">
        <v>47</v>
      </c>
      <c r="I34" s="587"/>
      <c r="J34" s="587"/>
      <c r="K34" s="587"/>
      <c r="L34" s="587"/>
      <c r="M34" s="588"/>
      <c r="N34" s="586" t="s">
        <v>38</v>
      </c>
      <c r="O34" s="587"/>
      <c r="P34" s="587"/>
      <c r="Q34" s="587"/>
      <c r="R34" s="587"/>
      <c r="S34" s="588"/>
      <c r="T34" s="586" t="s">
        <v>16</v>
      </c>
      <c r="U34" s="587"/>
      <c r="V34" s="587"/>
      <c r="W34" s="587"/>
      <c r="X34" s="587"/>
      <c r="Y34" s="588"/>
      <c r="Z34" s="565" t="s">
        <v>101</v>
      </c>
      <c r="AA34" s="561"/>
      <c r="AB34" s="565" t="s">
        <v>98</v>
      </c>
      <c r="AC34" s="561"/>
      <c r="AD34" s="565" t="s">
        <v>102</v>
      </c>
      <c r="AE34" s="561"/>
      <c r="AF34" s="565" t="s">
        <v>103</v>
      </c>
      <c r="AG34" s="560"/>
      <c r="AH34" s="561"/>
      <c r="AI34" s="565" t="s">
        <v>104</v>
      </c>
      <c r="AJ34" s="561"/>
      <c r="AT34" s="141"/>
      <c r="AU34" s="141"/>
      <c r="AV34" s="141"/>
      <c r="AW34" s="20"/>
      <c r="AX34" s="136"/>
      <c r="AY34" s="136"/>
      <c r="AZ34" s="136"/>
      <c r="BA34" s="136"/>
      <c r="BB34" s="136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</row>
    <row r="35" spans="1:65" ht="10.7" customHeight="1">
      <c r="B35" s="562"/>
      <c r="C35" s="563"/>
      <c r="D35" s="563"/>
      <c r="E35" s="563"/>
      <c r="F35" s="563"/>
      <c r="G35" s="564"/>
      <c r="H35" s="589"/>
      <c r="I35" s="590"/>
      <c r="J35" s="590"/>
      <c r="K35" s="590"/>
      <c r="L35" s="590"/>
      <c r="M35" s="591"/>
      <c r="N35" s="589"/>
      <c r="O35" s="590"/>
      <c r="P35" s="590"/>
      <c r="Q35" s="590"/>
      <c r="R35" s="590"/>
      <c r="S35" s="591"/>
      <c r="T35" s="589"/>
      <c r="U35" s="590"/>
      <c r="V35" s="590"/>
      <c r="W35" s="590"/>
      <c r="X35" s="590"/>
      <c r="Y35" s="591"/>
      <c r="Z35" s="562"/>
      <c r="AA35" s="564"/>
      <c r="AB35" s="562"/>
      <c r="AC35" s="564"/>
      <c r="AD35" s="562"/>
      <c r="AE35" s="564"/>
      <c r="AF35" s="562"/>
      <c r="AG35" s="563"/>
      <c r="AH35" s="564"/>
      <c r="AI35" s="562"/>
      <c r="AJ35" s="564"/>
      <c r="AT35" s="141"/>
      <c r="AU35" s="141"/>
      <c r="AV35" s="141"/>
      <c r="AW35" s="136"/>
      <c r="AX35" s="136"/>
      <c r="AY35" s="136"/>
      <c r="AZ35" s="136"/>
      <c r="BA35" s="136"/>
      <c r="BB35" s="136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</row>
    <row r="36" spans="1:65" ht="10.7" customHeight="1">
      <c r="A36" s="215">
        <v>1</v>
      </c>
      <c r="B36" s="592" t="s">
        <v>47</v>
      </c>
      <c r="C36" s="593"/>
      <c r="D36" s="593"/>
      <c r="E36" s="593"/>
      <c r="F36" s="593"/>
      <c r="G36" s="594"/>
      <c r="H36" s="572"/>
      <c r="I36" s="573"/>
      <c r="J36" s="573"/>
      <c r="K36" s="573"/>
      <c r="L36" s="573"/>
      <c r="M36" s="574"/>
      <c r="N36" s="568" t="s">
        <v>289</v>
      </c>
      <c r="O36" s="578">
        <v>2</v>
      </c>
      <c r="P36" s="579"/>
      <c r="Q36" s="566" t="s">
        <v>62</v>
      </c>
      <c r="R36" s="578">
        <v>0</v>
      </c>
      <c r="S36" s="561"/>
      <c r="T36" s="568" t="s">
        <v>289</v>
      </c>
      <c r="U36" s="578">
        <v>3</v>
      </c>
      <c r="V36" s="579"/>
      <c r="W36" s="566" t="s">
        <v>62</v>
      </c>
      <c r="X36" s="578">
        <v>1</v>
      </c>
      <c r="Y36" s="561"/>
      <c r="Z36" s="565">
        <v>6</v>
      </c>
      <c r="AA36" s="561"/>
      <c r="AB36" s="565">
        <v>5</v>
      </c>
      <c r="AC36" s="561"/>
      <c r="AD36" s="565">
        <v>1</v>
      </c>
      <c r="AE36" s="561"/>
      <c r="AF36" s="565">
        <v>4</v>
      </c>
      <c r="AG36" s="560"/>
      <c r="AH36" s="561"/>
      <c r="AI36" s="582">
        <v>1</v>
      </c>
      <c r="AJ36" s="583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</row>
    <row r="37" spans="1:65" ht="10.7" customHeight="1">
      <c r="A37" s="215"/>
      <c r="B37" s="595"/>
      <c r="C37" s="596"/>
      <c r="D37" s="596"/>
      <c r="E37" s="596"/>
      <c r="F37" s="596"/>
      <c r="G37" s="597"/>
      <c r="H37" s="575"/>
      <c r="I37" s="576"/>
      <c r="J37" s="576"/>
      <c r="K37" s="576"/>
      <c r="L37" s="576"/>
      <c r="M37" s="577"/>
      <c r="N37" s="569"/>
      <c r="O37" s="580"/>
      <c r="P37" s="581"/>
      <c r="Q37" s="567"/>
      <c r="R37" s="580"/>
      <c r="S37" s="564"/>
      <c r="T37" s="569"/>
      <c r="U37" s="580"/>
      <c r="V37" s="581"/>
      <c r="W37" s="567"/>
      <c r="X37" s="580"/>
      <c r="Y37" s="564"/>
      <c r="Z37" s="562"/>
      <c r="AA37" s="564"/>
      <c r="AB37" s="562"/>
      <c r="AC37" s="564"/>
      <c r="AD37" s="562"/>
      <c r="AE37" s="564"/>
      <c r="AF37" s="562"/>
      <c r="AG37" s="563"/>
      <c r="AH37" s="564"/>
      <c r="AI37" s="584"/>
      <c r="AJ37" s="585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</row>
    <row r="38" spans="1:65" ht="10.7" customHeight="1">
      <c r="A38" s="215">
        <v>2</v>
      </c>
      <c r="B38" s="592" t="s">
        <v>38</v>
      </c>
      <c r="C38" s="593"/>
      <c r="D38" s="593"/>
      <c r="E38" s="593"/>
      <c r="F38" s="593"/>
      <c r="G38" s="594"/>
      <c r="H38" s="568" t="s">
        <v>290</v>
      </c>
      <c r="I38" s="578">
        <v>0</v>
      </c>
      <c r="J38" s="579"/>
      <c r="K38" s="566" t="s">
        <v>62</v>
      </c>
      <c r="L38" s="578">
        <v>2</v>
      </c>
      <c r="M38" s="561"/>
      <c r="N38" s="572"/>
      <c r="O38" s="573"/>
      <c r="P38" s="573"/>
      <c r="Q38" s="573"/>
      <c r="R38" s="573"/>
      <c r="S38" s="574"/>
      <c r="T38" s="568" t="s">
        <v>290</v>
      </c>
      <c r="U38" s="578">
        <v>0</v>
      </c>
      <c r="V38" s="579"/>
      <c r="W38" s="566" t="s">
        <v>62</v>
      </c>
      <c r="X38" s="578">
        <v>4</v>
      </c>
      <c r="Y38" s="561"/>
      <c r="Z38" s="565">
        <v>0</v>
      </c>
      <c r="AA38" s="561"/>
      <c r="AB38" s="565">
        <v>0</v>
      </c>
      <c r="AC38" s="561"/>
      <c r="AD38" s="565">
        <v>6</v>
      </c>
      <c r="AE38" s="561"/>
      <c r="AF38" s="565">
        <v>-6</v>
      </c>
      <c r="AG38" s="560"/>
      <c r="AH38" s="561"/>
      <c r="AI38" s="582">
        <v>3</v>
      </c>
      <c r="AJ38" s="583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</row>
    <row r="39" spans="1:65" ht="10.7" customHeight="1" thickBot="1">
      <c r="A39" s="215"/>
      <c r="B39" s="798"/>
      <c r="C39" s="799"/>
      <c r="D39" s="799"/>
      <c r="E39" s="799"/>
      <c r="F39" s="799"/>
      <c r="G39" s="800"/>
      <c r="H39" s="569"/>
      <c r="I39" s="580"/>
      <c r="J39" s="581"/>
      <c r="K39" s="567"/>
      <c r="L39" s="580"/>
      <c r="M39" s="564"/>
      <c r="N39" s="575"/>
      <c r="O39" s="576"/>
      <c r="P39" s="576"/>
      <c r="Q39" s="576"/>
      <c r="R39" s="576"/>
      <c r="S39" s="577"/>
      <c r="T39" s="569"/>
      <c r="U39" s="580"/>
      <c r="V39" s="581"/>
      <c r="W39" s="567"/>
      <c r="X39" s="580"/>
      <c r="Y39" s="564"/>
      <c r="Z39" s="562"/>
      <c r="AA39" s="564"/>
      <c r="AB39" s="562"/>
      <c r="AC39" s="564"/>
      <c r="AD39" s="562"/>
      <c r="AE39" s="564"/>
      <c r="AF39" s="562"/>
      <c r="AG39" s="563"/>
      <c r="AH39" s="564"/>
      <c r="AI39" s="807"/>
      <c r="AJ39" s="80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</row>
    <row r="40" spans="1:65" ht="10.7" customHeight="1" thickTop="1">
      <c r="A40" s="214">
        <v>3</v>
      </c>
      <c r="B40" s="801" t="s">
        <v>16</v>
      </c>
      <c r="C40" s="802"/>
      <c r="D40" s="802"/>
      <c r="E40" s="802"/>
      <c r="F40" s="802"/>
      <c r="G40" s="803"/>
      <c r="H40" s="783" t="s">
        <v>290</v>
      </c>
      <c r="I40" s="578">
        <v>1</v>
      </c>
      <c r="J40" s="579"/>
      <c r="K40" s="566" t="s">
        <v>62</v>
      </c>
      <c r="L40" s="578">
        <v>3</v>
      </c>
      <c r="M40" s="561"/>
      <c r="N40" s="568" t="s">
        <v>289</v>
      </c>
      <c r="O40" s="578">
        <v>4</v>
      </c>
      <c r="P40" s="579"/>
      <c r="Q40" s="566" t="s">
        <v>62</v>
      </c>
      <c r="R40" s="578">
        <v>0</v>
      </c>
      <c r="S40" s="561"/>
      <c r="T40" s="572"/>
      <c r="U40" s="573"/>
      <c r="V40" s="573"/>
      <c r="W40" s="573"/>
      <c r="X40" s="573"/>
      <c r="Y40" s="574"/>
      <c r="Z40" s="565">
        <v>3</v>
      </c>
      <c r="AA40" s="561"/>
      <c r="AB40" s="565">
        <v>5</v>
      </c>
      <c r="AC40" s="561"/>
      <c r="AD40" s="565">
        <v>3</v>
      </c>
      <c r="AE40" s="561"/>
      <c r="AF40" s="565">
        <v>2</v>
      </c>
      <c r="AG40" s="560"/>
      <c r="AH40" s="560"/>
      <c r="AI40" s="792">
        <v>2</v>
      </c>
      <c r="AJ40" s="793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</row>
    <row r="41" spans="1:65" ht="10.7" customHeight="1" thickBot="1">
      <c r="A41" s="214"/>
      <c r="B41" s="804"/>
      <c r="C41" s="805"/>
      <c r="D41" s="805"/>
      <c r="E41" s="805"/>
      <c r="F41" s="805"/>
      <c r="G41" s="806"/>
      <c r="H41" s="784"/>
      <c r="I41" s="580"/>
      <c r="J41" s="581"/>
      <c r="K41" s="567"/>
      <c r="L41" s="580"/>
      <c r="M41" s="564"/>
      <c r="N41" s="569"/>
      <c r="O41" s="580"/>
      <c r="P41" s="581"/>
      <c r="Q41" s="567"/>
      <c r="R41" s="580"/>
      <c r="S41" s="564"/>
      <c r="T41" s="575"/>
      <c r="U41" s="576"/>
      <c r="V41" s="576"/>
      <c r="W41" s="576"/>
      <c r="X41" s="576"/>
      <c r="Y41" s="577"/>
      <c r="Z41" s="562"/>
      <c r="AA41" s="564"/>
      <c r="AB41" s="562"/>
      <c r="AC41" s="564"/>
      <c r="AD41" s="562"/>
      <c r="AE41" s="564"/>
      <c r="AF41" s="562"/>
      <c r="AG41" s="563"/>
      <c r="AH41" s="563"/>
      <c r="AI41" s="794"/>
      <c r="AJ41" s="795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</row>
    <row r="42" spans="1:65" ht="10.7" customHeight="1" thickTop="1"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</row>
    <row r="43" spans="1:65" ht="10.7" customHeight="1">
      <c r="B43" s="565" t="s">
        <v>37</v>
      </c>
      <c r="C43" s="560"/>
      <c r="D43" s="560"/>
      <c r="E43" s="560"/>
      <c r="F43" s="560"/>
      <c r="G43" s="561"/>
      <c r="H43" s="586" t="s">
        <v>46</v>
      </c>
      <c r="I43" s="587"/>
      <c r="J43" s="587"/>
      <c r="K43" s="587"/>
      <c r="L43" s="587"/>
      <c r="M43" s="588"/>
      <c r="N43" s="586" t="s">
        <v>27</v>
      </c>
      <c r="O43" s="587"/>
      <c r="P43" s="587"/>
      <c r="Q43" s="587"/>
      <c r="R43" s="587"/>
      <c r="S43" s="588"/>
      <c r="T43" s="586" t="s">
        <v>12</v>
      </c>
      <c r="U43" s="587"/>
      <c r="V43" s="587"/>
      <c r="W43" s="587"/>
      <c r="X43" s="587"/>
      <c r="Y43" s="588"/>
      <c r="Z43" s="605" t="s">
        <v>52</v>
      </c>
      <c r="AA43" s="606"/>
      <c r="AB43" s="606"/>
      <c r="AC43" s="606"/>
      <c r="AD43" s="606"/>
      <c r="AE43" s="607"/>
      <c r="AF43" s="565" t="s">
        <v>101</v>
      </c>
      <c r="AG43" s="561"/>
      <c r="AH43" s="565" t="s">
        <v>98</v>
      </c>
      <c r="AI43" s="561"/>
      <c r="AJ43" s="565" t="s">
        <v>102</v>
      </c>
      <c r="AK43" s="561"/>
      <c r="AL43" s="565" t="s">
        <v>103</v>
      </c>
      <c r="AM43" s="560"/>
      <c r="AN43" s="561"/>
      <c r="AO43" s="565" t="s">
        <v>104</v>
      </c>
      <c r="AP43" s="561"/>
      <c r="AT43" s="141"/>
      <c r="AU43" s="141"/>
      <c r="AV43" s="141"/>
      <c r="AW43" s="20"/>
      <c r="AX43" s="136"/>
      <c r="AY43" s="136"/>
      <c r="AZ43" s="136"/>
      <c r="BA43" s="136"/>
      <c r="BB43" s="136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</row>
    <row r="44" spans="1:65" ht="10.7" customHeight="1">
      <c r="B44" s="562"/>
      <c r="C44" s="563"/>
      <c r="D44" s="563"/>
      <c r="E44" s="563"/>
      <c r="F44" s="563"/>
      <c r="G44" s="564"/>
      <c r="H44" s="589"/>
      <c r="I44" s="590"/>
      <c r="J44" s="590"/>
      <c r="K44" s="590"/>
      <c r="L44" s="590"/>
      <c r="M44" s="591"/>
      <c r="N44" s="589"/>
      <c r="O44" s="590"/>
      <c r="P44" s="590"/>
      <c r="Q44" s="590"/>
      <c r="R44" s="590"/>
      <c r="S44" s="591"/>
      <c r="T44" s="589"/>
      <c r="U44" s="590"/>
      <c r="V44" s="590"/>
      <c r="W44" s="590"/>
      <c r="X44" s="590"/>
      <c r="Y44" s="591"/>
      <c r="Z44" s="608"/>
      <c r="AA44" s="609"/>
      <c r="AB44" s="609"/>
      <c r="AC44" s="609"/>
      <c r="AD44" s="609"/>
      <c r="AE44" s="610"/>
      <c r="AF44" s="562"/>
      <c r="AG44" s="564"/>
      <c r="AH44" s="562"/>
      <c r="AI44" s="564"/>
      <c r="AJ44" s="562"/>
      <c r="AK44" s="564"/>
      <c r="AL44" s="562"/>
      <c r="AM44" s="563"/>
      <c r="AN44" s="564"/>
      <c r="AO44" s="562"/>
      <c r="AP44" s="564"/>
      <c r="AT44" s="141"/>
      <c r="AU44" s="141"/>
      <c r="AV44" s="141"/>
      <c r="AW44" s="136"/>
      <c r="AX44" s="136"/>
      <c r="AY44" s="136"/>
      <c r="AZ44" s="136"/>
      <c r="BA44" s="136"/>
      <c r="BB44" s="136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</row>
    <row r="45" spans="1:65" ht="10.7" customHeight="1">
      <c r="A45" s="215">
        <v>4</v>
      </c>
      <c r="B45" s="592" t="s">
        <v>46</v>
      </c>
      <c r="C45" s="593"/>
      <c r="D45" s="593"/>
      <c r="E45" s="593"/>
      <c r="F45" s="593"/>
      <c r="G45" s="594"/>
      <c r="H45" s="572"/>
      <c r="I45" s="573"/>
      <c r="J45" s="573"/>
      <c r="K45" s="573"/>
      <c r="L45" s="573"/>
      <c r="M45" s="574"/>
      <c r="N45" s="568" t="s">
        <v>289</v>
      </c>
      <c r="O45" s="578">
        <v>5</v>
      </c>
      <c r="P45" s="579"/>
      <c r="Q45" s="566" t="s">
        <v>62</v>
      </c>
      <c r="R45" s="578">
        <v>0</v>
      </c>
      <c r="S45" s="561"/>
      <c r="T45" s="568" t="s">
        <v>291</v>
      </c>
      <c r="U45" s="578">
        <v>1</v>
      </c>
      <c r="V45" s="579"/>
      <c r="W45" s="566" t="s">
        <v>62</v>
      </c>
      <c r="X45" s="578">
        <v>1</v>
      </c>
      <c r="Y45" s="561"/>
      <c r="Z45" s="568" t="s">
        <v>289</v>
      </c>
      <c r="AA45" s="578">
        <v>1</v>
      </c>
      <c r="AB45" s="579"/>
      <c r="AC45" s="566" t="s">
        <v>62</v>
      </c>
      <c r="AD45" s="578">
        <v>0</v>
      </c>
      <c r="AE45" s="561"/>
      <c r="AF45" s="565">
        <v>7</v>
      </c>
      <c r="AG45" s="561"/>
      <c r="AH45" s="565">
        <v>7</v>
      </c>
      <c r="AI45" s="561"/>
      <c r="AJ45" s="565">
        <v>1</v>
      </c>
      <c r="AK45" s="561"/>
      <c r="AL45" s="565">
        <v>6</v>
      </c>
      <c r="AM45" s="560"/>
      <c r="AN45" s="561"/>
      <c r="AO45" s="582">
        <v>1</v>
      </c>
      <c r="AP45" s="583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</row>
    <row r="46" spans="1:65" ht="10.7" customHeight="1">
      <c r="A46" s="215"/>
      <c r="B46" s="595"/>
      <c r="C46" s="596"/>
      <c r="D46" s="596"/>
      <c r="E46" s="596"/>
      <c r="F46" s="596"/>
      <c r="G46" s="597"/>
      <c r="H46" s="575"/>
      <c r="I46" s="576"/>
      <c r="J46" s="576"/>
      <c r="K46" s="576"/>
      <c r="L46" s="576"/>
      <c r="M46" s="577"/>
      <c r="N46" s="569"/>
      <c r="O46" s="580"/>
      <c r="P46" s="581"/>
      <c r="Q46" s="567"/>
      <c r="R46" s="580"/>
      <c r="S46" s="564"/>
      <c r="T46" s="569"/>
      <c r="U46" s="580"/>
      <c r="V46" s="581"/>
      <c r="W46" s="567"/>
      <c r="X46" s="580"/>
      <c r="Y46" s="564"/>
      <c r="Z46" s="569"/>
      <c r="AA46" s="580"/>
      <c r="AB46" s="581"/>
      <c r="AC46" s="567"/>
      <c r="AD46" s="580"/>
      <c r="AE46" s="564"/>
      <c r="AF46" s="562"/>
      <c r="AG46" s="564"/>
      <c r="AH46" s="562"/>
      <c r="AI46" s="564"/>
      <c r="AJ46" s="562"/>
      <c r="AK46" s="564"/>
      <c r="AL46" s="562"/>
      <c r="AM46" s="563"/>
      <c r="AN46" s="564"/>
      <c r="AO46" s="584"/>
      <c r="AP46" s="585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</row>
    <row r="47" spans="1:65" ht="10.7" customHeight="1">
      <c r="A47" s="215">
        <v>5</v>
      </c>
      <c r="B47" s="592" t="s">
        <v>27</v>
      </c>
      <c r="C47" s="593"/>
      <c r="D47" s="593"/>
      <c r="E47" s="593"/>
      <c r="F47" s="593"/>
      <c r="G47" s="594"/>
      <c r="H47" s="568" t="s">
        <v>290</v>
      </c>
      <c r="I47" s="578">
        <v>0</v>
      </c>
      <c r="J47" s="579"/>
      <c r="K47" s="566" t="s">
        <v>62</v>
      </c>
      <c r="L47" s="578">
        <v>5</v>
      </c>
      <c r="M47" s="561"/>
      <c r="N47" s="572"/>
      <c r="O47" s="573"/>
      <c r="P47" s="573"/>
      <c r="Q47" s="573"/>
      <c r="R47" s="573"/>
      <c r="S47" s="574"/>
      <c r="T47" s="568" t="s">
        <v>290</v>
      </c>
      <c r="U47" s="578">
        <v>0</v>
      </c>
      <c r="V47" s="579"/>
      <c r="W47" s="566" t="s">
        <v>62</v>
      </c>
      <c r="X47" s="578">
        <v>2</v>
      </c>
      <c r="Y47" s="561"/>
      <c r="Z47" s="568" t="s">
        <v>289</v>
      </c>
      <c r="AA47" s="578">
        <v>2</v>
      </c>
      <c r="AB47" s="579"/>
      <c r="AC47" s="566" t="s">
        <v>62</v>
      </c>
      <c r="AD47" s="578">
        <v>1</v>
      </c>
      <c r="AE47" s="561"/>
      <c r="AF47" s="565">
        <v>3</v>
      </c>
      <c r="AG47" s="561"/>
      <c r="AH47" s="565">
        <v>2</v>
      </c>
      <c r="AI47" s="561"/>
      <c r="AJ47" s="565">
        <v>8</v>
      </c>
      <c r="AK47" s="561"/>
      <c r="AL47" s="565">
        <v>-6</v>
      </c>
      <c r="AM47" s="560"/>
      <c r="AN47" s="561"/>
      <c r="AO47" s="582">
        <v>3</v>
      </c>
      <c r="AP47" s="583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</row>
    <row r="48" spans="1:65" ht="10.7" customHeight="1" thickBot="1">
      <c r="A48" s="215"/>
      <c r="B48" s="798"/>
      <c r="C48" s="799"/>
      <c r="D48" s="799"/>
      <c r="E48" s="799"/>
      <c r="F48" s="799"/>
      <c r="G48" s="800"/>
      <c r="H48" s="569"/>
      <c r="I48" s="580"/>
      <c r="J48" s="581"/>
      <c r="K48" s="567"/>
      <c r="L48" s="580"/>
      <c r="M48" s="564"/>
      <c r="N48" s="575"/>
      <c r="O48" s="576"/>
      <c r="P48" s="576"/>
      <c r="Q48" s="576"/>
      <c r="R48" s="576"/>
      <c r="S48" s="577"/>
      <c r="T48" s="569"/>
      <c r="U48" s="580"/>
      <c r="V48" s="581"/>
      <c r="W48" s="567"/>
      <c r="X48" s="580"/>
      <c r="Y48" s="564"/>
      <c r="Z48" s="569"/>
      <c r="AA48" s="580"/>
      <c r="AB48" s="581"/>
      <c r="AC48" s="567"/>
      <c r="AD48" s="580"/>
      <c r="AE48" s="564"/>
      <c r="AF48" s="562"/>
      <c r="AG48" s="564"/>
      <c r="AH48" s="562"/>
      <c r="AI48" s="564"/>
      <c r="AJ48" s="562"/>
      <c r="AK48" s="564"/>
      <c r="AL48" s="562"/>
      <c r="AM48" s="563"/>
      <c r="AN48" s="564"/>
      <c r="AO48" s="807"/>
      <c r="AP48" s="80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</row>
    <row r="49" spans="1:65" ht="10.7" customHeight="1" thickTop="1">
      <c r="A49" s="214">
        <v>6</v>
      </c>
      <c r="B49" s="801" t="s">
        <v>12</v>
      </c>
      <c r="C49" s="802"/>
      <c r="D49" s="802"/>
      <c r="E49" s="802"/>
      <c r="F49" s="802"/>
      <c r="G49" s="803"/>
      <c r="H49" s="783" t="s">
        <v>291</v>
      </c>
      <c r="I49" s="578">
        <v>1</v>
      </c>
      <c r="J49" s="579"/>
      <c r="K49" s="566" t="s">
        <v>62</v>
      </c>
      <c r="L49" s="578">
        <v>1</v>
      </c>
      <c r="M49" s="561"/>
      <c r="N49" s="568" t="s">
        <v>289</v>
      </c>
      <c r="O49" s="578">
        <v>2</v>
      </c>
      <c r="P49" s="579"/>
      <c r="Q49" s="566" t="s">
        <v>62</v>
      </c>
      <c r="R49" s="578">
        <v>0</v>
      </c>
      <c r="S49" s="561"/>
      <c r="T49" s="572"/>
      <c r="U49" s="573"/>
      <c r="V49" s="573"/>
      <c r="W49" s="573"/>
      <c r="X49" s="573"/>
      <c r="Y49" s="574"/>
      <c r="Z49" s="568" t="s">
        <v>289</v>
      </c>
      <c r="AA49" s="578">
        <v>3</v>
      </c>
      <c r="AB49" s="579"/>
      <c r="AC49" s="566" t="s">
        <v>62</v>
      </c>
      <c r="AD49" s="578">
        <v>0</v>
      </c>
      <c r="AE49" s="561"/>
      <c r="AF49" s="565">
        <v>7</v>
      </c>
      <c r="AG49" s="561"/>
      <c r="AH49" s="565">
        <v>6</v>
      </c>
      <c r="AI49" s="561"/>
      <c r="AJ49" s="565">
        <v>1</v>
      </c>
      <c r="AK49" s="561"/>
      <c r="AL49" s="565">
        <v>5</v>
      </c>
      <c r="AM49" s="560"/>
      <c r="AN49" s="560"/>
      <c r="AO49" s="792">
        <v>2</v>
      </c>
      <c r="AP49" s="793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</row>
    <row r="50" spans="1:65" ht="10.7" customHeight="1" thickBot="1">
      <c r="A50" s="214"/>
      <c r="B50" s="804"/>
      <c r="C50" s="805"/>
      <c r="D50" s="805"/>
      <c r="E50" s="805"/>
      <c r="F50" s="805"/>
      <c r="G50" s="806"/>
      <c r="H50" s="784"/>
      <c r="I50" s="580"/>
      <c r="J50" s="581"/>
      <c r="K50" s="567"/>
      <c r="L50" s="580"/>
      <c r="M50" s="564"/>
      <c r="N50" s="569"/>
      <c r="O50" s="580"/>
      <c r="P50" s="581"/>
      <c r="Q50" s="567"/>
      <c r="R50" s="580"/>
      <c r="S50" s="564"/>
      <c r="T50" s="575"/>
      <c r="U50" s="576"/>
      <c r="V50" s="576"/>
      <c r="W50" s="576"/>
      <c r="X50" s="576"/>
      <c r="Y50" s="577"/>
      <c r="Z50" s="569"/>
      <c r="AA50" s="580"/>
      <c r="AB50" s="581"/>
      <c r="AC50" s="567"/>
      <c r="AD50" s="580"/>
      <c r="AE50" s="564"/>
      <c r="AF50" s="562"/>
      <c r="AG50" s="564"/>
      <c r="AH50" s="562"/>
      <c r="AI50" s="564"/>
      <c r="AJ50" s="562"/>
      <c r="AK50" s="564"/>
      <c r="AL50" s="562"/>
      <c r="AM50" s="563"/>
      <c r="AN50" s="563"/>
      <c r="AO50" s="794"/>
      <c r="AP50" s="795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</row>
    <row r="51" spans="1:65" ht="10.7" customHeight="1" thickTop="1">
      <c r="A51" s="215">
        <v>7</v>
      </c>
      <c r="B51" s="826" t="s">
        <v>52</v>
      </c>
      <c r="C51" s="827"/>
      <c r="D51" s="827"/>
      <c r="E51" s="827"/>
      <c r="F51" s="827"/>
      <c r="G51" s="828"/>
      <c r="H51" s="568" t="s">
        <v>290</v>
      </c>
      <c r="I51" s="578">
        <v>0</v>
      </c>
      <c r="J51" s="579"/>
      <c r="K51" s="566" t="s">
        <v>62</v>
      </c>
      <c r="L51" s="578">
        <v>1</v>
      </c>
      <c r="M51" s="561"/>
      <c r="N51" s="568" t="s">
        <v>290</v>
      </c>
      <c r="O51" s="578">
        <v>1</v>
      </c>
      <c r="P51" s="579"/>
      <c r="Q51" s="566" t="s">
        <v>62</v>
      </c>
      <c r="R51" s="578">
        <v>2</v>
      </c>
      <c r="S51" s="561"/>
      <c r="T51" s="568" t="s">
        <v>290</v>
      </c>
      <c r="U51" s="578">
        <v>0</v>
      </c>
      <c r="V51" s="579"/>
      <c r="W51" s="566" t="s">
        <v>62</v>
      </c>
      <c r="X51" s="578">
        <v>3</v>
      </c>
      <c r="Y51" s="561"/>
      <c r="Z51" s="572"/>
      <c r="AA51" s="573"/>
      <c r="AB51" s="573"/>
      <c r="AC51" s="573"/>
      <c r="AD51" s="573"/>
      <c r="AE51" s="574"/>
      <c r="AF51" s="565">
        <v>0</v>
      </c>
      <c r="AG51" s="561"/>
      <c r="AH51" s="565">
        <v>1</v>
      </c>
      <c r="AI51" s="561"/>
      <c r="AJ51" s="565">
        <v>6</v>
      </c>
      <c r="AK51" s="561"/>
      <c r="AL51" s="565">
        <v>-5</v>
      </c>
      <c r="AM51" s="560"/>
      <c r="AN51" s="561"/>
      <c r="AO51" s="582">
        <v>4</v>
      </c>
      <c r="AP51" s="583"/>
    </row>
    <row r="52" spans="1:65" ht="10.7" customHeight="1">
      <c r="A52" s="215"/>
      <c r="B52" s="614"/>
      <c r="C52" s="615"/>
      <c r="D52" s="615"/>
      <c r="E52" s="615"/>
      <c r="F52" s="615"/>
      <c r="G52" s="616"/>
      <c r="H52" s="569"/>
      <c r="I52" s="580"/>
      <c r="J52" s="581"/>
      <c r="K52" s="567"/>
      <c r="L52" s="580"/>
      <c r="M52" s="564"/>
      <c r="N52" s="569"/>
      <c r="O52" s="580"/>
      <c r="P52" s="581"/>
      <c r="Q52" s="567"/>
      <c r="R52" s="580"/>
      <c r="S52" s="564"/>
      <c r="T52" s="569"/>
      <c r="U52" s="580"/>
      <c r="V52" s="581"/>
      <c r="W52" s="567"/>
      <c r="X52" s="580"/>
      <c r="Y52" s="564"/>
      <c r="Z52" s="575"/>
      <c r="AA52" s="576"/>
      <c r="AB52" s="576"/>
      <c r="AC52" s="576"/>
      <c r="AD52" s="576"/>
      <c r="AE52" s="577"/>
      <c r="AF52" s="562"/>
      <c r="AG52" s="564"/>
      <c r="AH52" s="562"/>
      <c r="AI52" s="564"/>
      <c r="AJ52" s="562"/>
      <c r="AK52" s="564"/>
      <c r="AL52" s="562"/>
      <c r="AM52" s="563"/>
      <c r="AN52" s="564"/>
      <c r="AO52" s="584"/>
      <c r="AP52" s="585"/>
    </row>
    <row r="53" spans="1:65" ht="10.7" customHeight="1" thickBot="1"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25"/>
      <c r="T53" s="141"/>
      <c r="U53" s="141"/>
      <c r="V53" s="141"/>
      <c r="W53" s="25"/>
      <c r="X53" s="141"/>
      <c r="Y53" s="141"/>
      <c r="Z53" s="141"/>
      <c r="AA53" s="25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</row>
    <row r="54" spans="1:65" ht="10.7" customHeight="1" thickTop="1">
      <c r="B54" s="659" t="s">
        <v>180</v>
      </c>
      <c r="C54" s="488"/>
      <c r="D54" s="488"/>
      <c r="E54" s="488"/>
      <c r="F54" s="488"/>
      <c r="G54" s="488"/>
      <c r="H54" s="488"/>
      <c r="I54" s="488"/>
      <c r="K54" s="829" t="s">
        <v>47</v>
      </c>
      <c r="L54" s="830"/>
      <c r="M54" s="830"/>
      <c r="N54" s="830"/>
      <c r="O54" s="830"/>
      <c r="P54" s="830"/>
      <c r="Q54" s="830"/>
      <c r="R54" s="830"/>
      <c r="S54" s="830"/>
      <c r="T54" s="831"/>
      <c r="U54" s="818">
        <v>0</v>
      </c>
      <c r="V54" s="816"/>
      <c r="W54" s="781">
        <v>0</v>
      </c>
      <c r="X54" s="782"/>
      <c r="Y54" s="154" t="s">
        <v>100</v>
      </c>
      <c r="Z54" s="775">
        <v>2</v>
      </c>
      <c r="AA54" s="776"/>
      <c r="AB54" s="818">
        <v>2</v>
      </c>
      <c r="AC54" s="835"/>
      <c r="AD54" s="836" t="s">
        <v>46</v>
      </c>
      <c r="AE54" s="837"/>
      <c r="AF54" s="837"/>
      <c r="AG54" s="837"/>
      <c r="AH54" s="837"/>
      <c r="AI54" s="837"/>
      <c r="AJ54" s="837"/>
      <c r="AK54" s="837"/>
      <c r="AL54" s="837"/>
      <c r="AM54" s="838"/>
      <c r="AN54" s="141"/>
      <c r="AO54" s="141"/>
      <c r="AP54" s="141"/>
    </row>
    <row r="55" spans="1:65" ht="10.7" customHeight="1" thickBot="1">
      <c r="B55" s="488"/>
      <c r="C55" s="488"/>
      <c r="D55" s="488"/>
      <c r="E55" s="488"/>
      <c r="F55" s="488"/>
      <c r="G55" s="488"/>
      <c r="H55" s="488"/>
      <c r="I55" s="488"/>
      <c r="K55" s="832"/>
      <c r="L55" s="833"/>
      <c r="M55" s="833"/>
      <c r="N55" s="833"/>
      <c r="O55" s="833"/>
      <c r="P55" s="833"/>
      <c r="Q55" s="833"/>
      <c r="R55" s="833"/>
      <c r="S55" s="833"/>
      <c r="T55" s="834"/>
      <c r="U55" s="816"/>
      <c r="V55" s="816"/>
      <c r="W55" s="779">
        <v>0</v>
      </c>
      <c r="X55" s="780"/>
      <c r="Y55" s="155" t="s">
        <v>100</v>
      </c>
      <c r="Z55" s="777">
        <v>0</v>
      </c>
      <c r="AA55" s="778"/>
      <c r="AB55" s="818"/>
      <c r="AC55" s="835"/>
      <c r="AD55" s="839"/>
      <c r="AE55" s="840"/>
      <c r="AF55" s="840"/>
      <c r="AG55" s="840"/>
      <c r="AH55" s="840"/>
      <c r="AI55" s="840"/>
      <c r="AJ55" s="840"/>
      <c r="AK55" s="840"/>
      <c r="AL55" s="840"/>
      <c r="AM55" s="841"/>
      <c r="AN55" s="141"/>
      <c r="AO55" s="141"/>
      <c r="AP55" s="141"/>
    </row>
    <row r="56" spans="1:65" ht="10.7" customHeight="1" thickTop="1"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</row>
    <row r="57" spans="1:65" ht="10.7" customHeight="1" thickBot="1"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</row>
    <row r="58" spans="1:65" ht="10.7" customHeight="1">
      <c r="B58" s="617" t="s">
        <v>41</v>
      </c>
      <c r="C58" s="618"/>
      <c r="D58" s="796" t="s">
        <v>130</v>
      </c>
      <c r="E58" s="560"/>
      <c r="F58" s="560"/>
      <c r="G58" s="560"/>
      <c r="H58" s="560"/>
      <c r="I58" s="560"/>
      <c r="J58" s="560"/>
      <c r="K58" s="560"/>
      <c r="L58" s="560"/>
      <c r="M58" s="560"/>
      <c r="N58" s="560"/>
      <c r="O58" s="560"/>
      <c r="P58" s="560"/>
      <c r="Q58" s="560"/>
      <c r="R58" s="560"/>
      <c r="S58" s="560"/>
      <c r="T58" s="560"/>
      <c r="U58" s="561"/>
      <c r="W58" s="559" t="s">
        <v>191</v>
      </c>
      <c r="X58" s="560"/>
      <c r="Y58" s="560"/>
      <c r="Z58" s="561"/>
      <c r="AA58" s="565" t="s">
        <v>18</v>
      </c>
      <c r="AB58" s="560"/>
      <c r="AC58" s="560"/>
      <c r="AD58" s="560"/>
      <c r="AE58" s="560"/>
      <c r="AF58" s="560"/>
      <c r="AG58" s="560"/>
      <c r="AH58" s="560"/>
      <c r="AI58" s="560"/>
      <c r="AJ58" s="561"/>
    </row>
    <row r="59" spans="1:65" ht="10.7" customHeight="1">
      <c r="B59" s="619"/>
      <c r="C59" s="620"/>
      <c r="D59" s="797"/>
      <c r="E59" s="563"/>
      <c r="F59" s="563"/>
      <c r="G59" s="563"/>
      <c r="H59" s="563"/>
      <c r="I59" s="563"/>
      <c r="J59" s="563"/>
      <c r="K59" s="563"/>
      <c r="L59" s="563"/>
      <c r="M59" s="563"/>
      <c r="N59" s="563"/>
      <c r="O59" s="563"/>
      <c r="P59" s="563"/>
      <c r="Q59" s="563"/>
      <c r="R59" s="563"/>
      <c r="S59" s="563"/>
      <c r="T59" s="563"/>
      <c r="U59" s="564"/>
      <c r="W59" s="562"/>
      <c r="X59" s="563"/>
      <c r="Y59" s="563"/>
      <c r="Z59" s="564"/>
      <c r="AA59" s="562"/>
      <c r="AB59" s="563"/>
      <c r="AC59" s="563"/>
      <c r="AD59" s="563"/>
      <c r="AE59" s="563"/>
      <c r="AF59" s="563"/>
      <c r="AG59" s="563"/>
      <c r="AH59" s="563"/>
      <c r="AI59" s="563"/>
      <c r="AJ59" s="564"/>
    </row>
    <row r="60" spans="1:65" ht="10.7" customHeight="1"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</row>
    <row r="61" spans="1:65" ht="10.7" customHeight="1">
      <c r="B61" s="565" t="s">
        <v>178</v>
      </c>
      <c r="C61" s="560"/>
      <c r="D61" s="560"/>
      <c r="E61" s="560"/>
      <c r="F61" s="560"/>
      <c r="G61" s="561"/>
      <c r="H61" s="605" t="s">
        <v>39</v>
      </c>
      <c r="I61" s="606"/>
      <c r="J61" s="606"/>
      <c r="K61" s="606"/>
      <c r="L61" s="606"/>
      <c r="M61" s="607"/>
      <c r="N61" s="586" t="s">
        <v>19</v>
      </c>
      <c r="O61" s="587"/>
      <c r="P61" s="587"/>
      <c r="Q61" s="587"/>
      <c r="R61" s="587"/>
      <c r="S61" s="588"/>
      <c r="T61" s="586" t="s">
        <v>18</v>
      </c>
      <c r="U61" s="587"/>
      <c r="V61" s="587"/>
      <c r="W61" s="587"/>
      <c r="X61" s="587"/>
      <c r="Y61" s="588"/>
      <c r="Z61" s="565" t="s">
        <v>101</v>
      </c>
      <c r="AA61" s="561"/>
      <c r="AB61" s="565" t="s">
        <v>98</v>
      </c>
      <c r="AC61" s="561"/>
      <c r="AD61" s="565" t="s">
        <v>102</v>
      </c>
      <c r="AE61" s="561"/>
      <c r="AF61" s="565" t="s">
        <v>103</v>
      </c>
      <c r="AG61" s="560"/>
      <c r="AH61" s="561"/>
      <c r="AI61" s="565" t="s">
        <v>104</v>
      </c>
      <c r="AJ61" s="561"/>
    </row>
    <row r="62" spans="1:65" ht="10.7" customHeight="1" thickBot="1">
      <c r="B62" s="825"/>
      <c r="C62" s="214"/>
      <c r="D62" s="214"/>
      <c r="E62" s="214"/>
      <c r="F62" s="214"/>
      <c r="G62" s="215"/>
      <c r="H62" s="608"/>
      <c r="I62" s="609"/>
      <c r="J62" s="609"/>
      <c r="K62" s="609"/>
      <c r="L62" s="609"/>
      <c r="M62" s="610"/>
      <c r="N62" s="589"/>
      <c r="O62" s="590"/>
      <c r="P62" s="590"/>
      <c r="Q62" s="590"/>
      <c r="R62" s="590"/>
      <c r="S62" s="591"/>
      <c r="T62" s="589"/>
      <c r="U62" s="590"/>
      <c r="V62" s="590"/>
      <c r="W62" s="590"/>
      <c r="X62" s="590"/>
      <c r="Y62" s="591"/>
      <c r="Z62" s="562"/>
      <c r="AA62" s="564"/>
      <c r="AB62" s="562"/>
      <c r="AC62" s="564"/>
      <c r="AD62" s="562"/>
      <c r="AE62" s="564"/>
      <c r="AF62" s="562"/>
      <c r="AG62" s="563"/>
      <c r="AH62" s="564"/>
      <c r="AI62" s="825"/>
      <c r="AJ62" s="215"/>
    </row>
    <row r="63" spans="1:65" ht="10.7" customHeight="1" thickTop="1">
      <c r="A63" s="214">
        <v>1</v>
      </c>
      <c r="B63" s="786" t="s">
        <v>39</v>
      </c>
      <c r="C63" s="787"/>
      <c r="D63" s="787"/>
      <c r="E63" s="787"/>
      <c r="F63" s="787"/>
      <c r="G63" s="788"/>
      <c r="H63" s="573"/>
      <c r="I63" s="573"/>
      <c r="J63" s="573"/>
      <c r="K63" s="573"/>
      <c r="L63" s="573"/>
      <c r="M63" s="574"/>
      <c r="N63" s="568" t="s">
        <v>289</v>
      </c>
      <c r="O63" s="578">
        <v>1</v>
      </c>
      <c r="P63" s="579"/>
      <c r="Q63" s="566" t="s">
        <v>62</v>
      </c>
      <c r="R63" s="578">
        <v>0</v>
      </c>
      <c r="S63" s="561"/>
      <c r="T63" s="568" t="s">
        <v>290</v>
      </c>
      <c r="U63" s="578">
        <v>0</v>
      </c>
      <c r="V63" s="579"/>
      <c r="W63" s="566" t="s">
        <v>62</v>
      </c>
      <c r="X63" s="578">
        <v>2</v>
      </c>
      <c r="Y63" s="561"/>
      <c r="Z63" s="565">
        <v>3</v>
      </c>
      <c r="AA63" s="561"/>
      <c r="AB63" s="565">
        <v>1</v>
      </c>
      <c r="AC63" s="561"/>
      <c r="AD63" s="565">
        <v>2</v>
      </c>
      <c r="AE63" s="561"/>
      <c r="AF63" s="565">
        <v>-1</v>
      </c>
      <c r="AG63" s="560"/>
      <c r="AH63" s="560"/>
      <c r="AI63" s="792">
        <v>2</v>
      </c>
      <c r="AJ63" s="793"/>
    </row>
    <row r="64" spans="1:65" ht="10.7" customHeight="1" thickBot="1">
      <c r="A64" s="214"/>
      <c r="B64" s="789"/>
      <c r="C64" s="790"/>
      <c r="D64" s="790"/>
      <c r="E64" s="790"/>
      <c r="F64" s="790"/>
      <c r="G64" s="791"/>
      <c r="H64" s="576"/>
      <c r="I64" s="576"/>
      <c r="J64" s="576"/>
      <c r="K64" s="576"/>
      <c r="L64" s="576"/>
      <c r="M64" s="577"/>
      <c r="N64" s="569"/>
      <c r="O64" s="580"/>
      <c r="P64" s="581"/>
      <c r="Q64" s="567"/>
      <c r="R64" s="580"/>
      <c r="S64" s="564"/>
      <c r="T64" s="569"/>
      <c r="U64" s="580"/>
      <c r="V64" s="581"/>
      <c r="W64" s="567"/>
      <c r="X64" s="580"/>
      <c r="Y64" s="564"/>
      <c r="Z64" s="562"/>
      <c r="AA64" s="564"/>
      <c r="AB64" s="562"/>
      <c r="AC64" s="564"/>
      <c r="AD64" s="562"/>
      <c r="AE64" s="564"/>
      <c r="AF64" s="562"/>
      <c r="AG64" s="563"/>
      <c r="AH64" s="563"/>
      <c r="AI64" s="794"/>
      <c r="AJ64" s="795"/>
    </row>
    <row r="65" spans="1:42" ht="10.7" customHeight="1" thickTop="1">
      <c r="A65" s="215">
        <v>2</v>
      </c>
      <c r="B65" s="798" t="s">
        <v>19</v>
      </c>
      <c r="C65" s="799"/>
      <c r="D65" s="799"/>
      <c r="E65" s="799"/>
      <c r="F65" s="799"/>
      <c r="G65" s="800"/>
      <c r="H65" s="568" t="s">
        <v>290</v>
      </c>
      <c r="I65" s="578">
        <v>0</v>
      </c>
      <c r="J65" s="579"/>
      <c r="K65" s="566" t="s">
        <v>62</v>
      </c>
      <c r="L65" s="578">
        <v>1</v>
      </c>
      <c r="M65" s="561"/>
      <c r="N65" s="572"/>
      <c r="O65" s="573"/>
      <c r="P65" s="573"/>
      <c r="Q65" s="573"/>
      <c r="R65" s="573"/>
      <c r="S65" s="574"/>
      <c r="T65" s="568" t="s">
        <v>291</v>
      </c>
      <c r="U65" s="578">
        <v>0</v>
      </c>
      <c r="V65" s="579"/>
      <c r="W65" s="566" t="s">
        <v>62</v>
      </c>
      <c r="X65" s="578">
        <v>0</v>
      </c>
      <c r="Y65" s="561"/>
      <c r="Z65" s="565">
        <v>1</v>
      </c>
      <c r="AA65" s="561"/>
      <c r="AB65" s="565">
        <v>0</v>
      </c>
      <c r="AC65" s="561"/>
      <c r="AD65" s="565">
        <v>1</v>
      </c>
      <c r="AE65" s="561"/>
      <c r="AF65" s="565">
        <v>-1</v>
      </c>
      <c r="AG65" s="560"/>
      <c r="AH65" s="561"/>
      <c r="AI65" s="807">
        <v>3</v>
      </c>
      <c r="AJ65" s="808"/>
    </row>
    <row r="66" spans="1:42" ht="10.7" customHeight="1">
      <c r="A66" s="215"/>
      <c r="B66" s="595"/>
      <c r="C66" s="596"/>
      <c r="D66" s="596"/>
      <c r="E66" s="596"/>
      <c r="F66" s="596"/>
      <c r="G66" s="597"/>
      <c r="H66" s="569"/>
      <c r="I66" s="580"/>
      <c r="J66" s="581"/>
      <c r="K66" s="567"/>
      <c r="L66" s="580"/>
      <c r="M66" s="564"/>
      <c r="N66" s="575"/>
      <c r="O66" s="576"/>
      <c r="P66" s="576"/>
      <c r="Q66" s="576"/>
      <c r="R66" s="576"/>
      <c r="S66" s="577"/>
      <c r="T66" s="569"/>
      <c r="U66" s="580"/>
      <c r="V66" s="581"/>
      <c r="W66" s="567"/>
      <c r="X66" s="580"/>
      <c r="Y66" s="564"/>
      <c r="Z66" s="562"/>
      <c r="AA66" s="564"/>
      <c r="AB66" s="562"/>
      <c r="AC66" s="564"/>
      <c r="AD66" s="562"/>
      <c r="AE66" s="564"/>
      <c r="AF66" s="562"/>
      <c r="AG66" s="563"/>
      <c r="AH66" s="564"/>
      <c r="AI66" s="584"/>
      <c r="AJ66" s="585"/>
    </row>
    <row r="67" spans="1:42" ht="10.7" customHeight="1">
      <c r="A67" s="215">
        <v>3</v>
      </c>
      <c r="B67" s="592" t="s">
        <v>18</v>
      </c>
      <c r="C67" s="593"/>
      <c r="D67" s="593"/>
      <c r="E67" s="593"/>
      <c r="F67" s="593"/>
      <c r="G67" s="594"/>
      <c r="H67" s="568" t="s">
        <v>289</v>
      </c>
      <c r="I67" s="578">
        <v>2</v>
      </c>
      <c r="J67" s="579"/>
      <c r="K67" s="566" t="s">
        <v>62</v>
      </c>
      <c r="L67" s="578">
        <v>0</v>
      </c>
      <c r="M67" s="561"/>
      <c r="N67" s="568" t="s">
        <v>291</v>
      </c>
      <c r="O67" s="578">
        <v>0</v>
      </c>
      <c r="P67" s="579"/>
      <c r="Q67" s="566" t="s">
        <v>62</v>
      </c>
      <c r="R67" s="578">
        <v>0</v>
      </c>
      <c r="S67" s="561"/>
      <c r="T67" s="572"/>
      <c r="U67" s="573"/>
      <c r="V67" s="573"/>
      <c r="W67" s="573"/>
      <c r="X67" s="573"/>
      <c r="Y67" s="574"/>
      <c r="Z67" s="565">
        <v>4</v>
      </c>
      <c r="AA67" s="561"/>
      <c r="AB67" s="565">
        <v>2</v>
      </c>
      <c r="AC67" s="561"/>
      <c r="AD67" s="565">
        <v>0</v>
      </c>
      <c r="AE67" s="561"/>
      <c r="AF67" s="565">
        <v>2</v>
      </c>
      <c r="AG67" s="560"/>
      <c r="AH67" s="561"/>
      <c r="AI67" s="582">
        <v>1</v>
      </c>
      <c r="AJ67" s="583"/>
    </row>
    <row r="68" spans="1:42" ht="10.7" customHeight="1">
      <c r="A68" s="215"/>
      <c r="B68" s="595"/>
      <c r="C68" s="596"/>
      <c r="D68" s="596"/>
      <c r="E68" s="596"/>
      <c r="F68" s="596"/>
      <c r="G68" s="597"/>
      <c r="H68" s="569"/>
      <c r="I68" s="580"/>
      <c r="J68" s="581"/>
      <c r="K68" s="567"/>
      <c r="L68" s="580"/>
      <c r="M68" s="564"/>
      <c r="N68" s="569"/>
      <c r="O68" s="580"/>
      <c r="P68" s="581"/>
      <c r="Q68" s="567"/>
      <c r="R68" s="580"/>
      <c r="S68" s="564"/>
      <c r="T68" s="575"/>
      <c r="U68" s="576"/>
      <c r="V68" s="576"/>
      <c r="W68" s="576"/>
      <c r="X68" s="576"/>
      <c r="Y68" s="577"/>
      <c r="Z68" s="562"/>
      <c r="AA68" s="564"/>
      <c r="AB68" s="562"/>
      <c r="AC68" s="564"/>
      <c r="AD68" s="562"/>
      <c r="AE68" s="564"/>
      <c r="AF68" s="562"/>
      <c r="AG68" s="563"/>
      <c r="AH68" s="564"/>
      <c r="AI68" s="584"/>
      <c r="AJ68" s="585"/>
    </row>
    <row r="69" spans="1:42" ht="10.7" customHeight="1"/>
    <row r="70" spans="1:42" ht="10.7" customHeight="1">
      <c r="B70" s="565" t="s">
        <v>49</v>
      </c>
      <c r="C70" s="560"/>
      <c r="D70" s="560"/>
      <c r="E70" s="560"/>
      <c r="F70" s="560"/>
      <c r="G70" s="561"/>
      <c r="H70" s="586" t="s">
        <v>275</v>
      </c>
      <c r="I70" s="587"/>
      <c r="J70" s="587"/>
      <c r="K70" s="587"/>
      <c r="L70" s="587"/>
      <c r="M70" s="588"/>
      <c r="N70" s="586" t="s">
        <v>10</v>
      </c>
      <c r="O70" s="587"/>
      <c r="P70" s="587"/>
      <c r="Q70" s="587"/>
      <c r="R70" s="587"/>
      <c r="S70" s="588"/>
      <c r="T70" s="586" t="s">
        <v>26</v>
      </c>
      <c r="U70" s="587"/>
      <c r="V70" s="587"/>
      <c r="W70" s="587"/>
      <c r="X70" s="587"/>
      <c r="Y70" s="588"/>
      <c r="Z70" s="586" t="s">
        <v>20</v>
      </c>
      <c r="AA70" s="587"/>
      <c r="AB70" s="587"/>
      <c r="AC70" s="587"/>
      <c r="AD70" s="587"/>
      <c r="AE70" s="588"/>
      <c r="AF70" s="565" t="s">
        <v>101</v>
      </c>
      <c r="AG70" s="561"/>
      <c r="AH70" s="565" t="s">
        <v>98</v>
      </c>
      <c r="AI70" s="561"/>
      <c r="AJ70" s="565" t="s">
        <v>102</v>
      </c>
      <c r="AK70" s="561"/>
      <c r="AL70" s="565" t="s">
        <v>103</v>
      </c>
      <c r="AM70" s="560"/>
      <c r="AN70" s="561"/>
      <c r="AO70" s="565" t="s">
        <v>104</v>
      </c>
      <c r="AP70" s="561"/>
    </row>
    <row r="71" spans="1:42" ht="10.7" customHeight="1">
      <c r="B71" s="562"/>
      <c r="C71" s="563"/>
      <c r="D71" s="563"/>
      <c r="E71" s="563"/>
      <c r="F71" s="563"/>
      <c r="G71" s="564"/>
      <c r="H71" s="589"/>
      <c r="I71" s="590"/>
      <c r="J71" s="590"/>
      <c r="K71" s="590"/>
      <c r="L71" s="590"/>
      <c r="M71" s="591"/>
      <c r="N71" s="589"/>
      <c r="O71" s="590"/>
      <c r="P71" s="590"/>
      <c r="Q71" s="590"/>
      <c r="R71" s="590"/>
      <c r="S71" s="591"/>
      <c r="T71" s="589"/>
      <c r="U71" s="590"/>
      <c r="V71" s="590"/>
      <c r="W71" s="590"/>
      <c r="X71" s="590"/>
      <c r="Y71" s="591"/>
      <c r="Z71" s="589"/>
      <c r="AA71" s="590"/>
      <c r="AB71" s="590"/>
      <c r="AC71" s="590"/>
      <c r="AD71" s="590"/>
      <c r="AE71" s="591"/>
      <c r="AF71" s="562"/>
      <c r="AG71" s="564"/>
      <c r="AH71" s="562"/>
      <c r="AI71" s="564"/>
      <c r="AJ71" s="562"/>
      <c r="AK71" s="564"/>
      <c r="AL71" s="562"/>
      <c r="AM71" s="563"/>
      <c r="AN71" s="564"/>
      <c r="AO71" s="562"/>
      <c r="AP71" s="564"/>
    </row>
    <row r="72" spans="1:42" ht="10.7" customHeight="1">
      <c r="A72" s="215">
        <v>4</v>
      </c>
      <c r="B72" s="592" t="s">
        <v>275</v>
      </c>
      <c r="C72" s="593"/>
      <c r="D72" s="593"/>
      <c r="E72" s="593"/>
      <c r="F72" s="593"/>
      <c r="G72" s="594"/>
      <c r="H72" s="572"/>
      <c r="I72" s="573"/>
      <c r="J72" s="573"/>
      <c r="K72" s="573"/>
      <c r="L72" s="573"/>
      <c r="M72" s="574"/>
      <c r="N72" s="568" t="s">
        <v>289</v>
      </c>
      <c r="O72" s="578">
        <v>4</v>
      </c>
      <c r="P72" s="579"/>
      <c r="Q72" s="566" t="s">
        <v>62</v>
      </c>
      <c r="R72" s="578">
        <v>0</v>
      </c>
      <c r="S72" s="561"/>
      <c r="T72" s="568" t="s">
        <v>289</v>
      </c>
      <c r="U72" s="578">
        <v>2</v>
      </c>
      <c r="V72" s="579"/>
      <c r="W72" s="566" t="s">
        <v>62</v>
      </c>
      <c r="X72" s="578">
        <v>0</v>
      </c>
      <c r="Y72" s="561"/>
      <c r="Z72" s="568" t="s">
        <v>289</v>
      </c>
      <c r="AA72" s="578">
        <v>3</v>
      </c>
      <c r="AB72" s="579"/>
      <c r="AC72" s="566" t="s">
        <v>62</v>
      </c>
      <c r="AD72" s="578">
        <v>0</v>
      </c>
      <c r="AE72" s="561"/>
      <c r="AF72" s="565">
        <v>9</v>
      </c>
      <c r="AG72" s="561"/>
      <c r="AH72" s="565">
        <v>9</v>
      </c>
      <c r="AI72" s="561"/>
      <c r="AJ72" s="565">
        <v>0</v>
      </c>
      <c r="AK72" s="561"/>
      <c r="AL72" s="565">
        <v>9</v>
      </c>
      <c r="AM72" s="560"/>
      <c r="AN72" s="561"/>
      <c r="AO72" s="582">
        <v>1</v>
      </c>
      <c r="AP72" s="583"/>
    </row>
    <row r="73" spans="1:42" ht="10.7" customHeight="1">
      <c r="A73" s="215"/>
      <c r="B73" s="595"/>
      <c r="C73" s="596"/>
      <c r="D73" s="596"/>
      <c r="E73" s="596"/>
      <c r="F73" s="596"/>
      <c r="G73" s="597"/>
      <c r="H73" s="575"/>
      <c r="I73" s="576"/>
      <c r="J73" s="576"/>
      <c r="K73" s="576"/>
      <c r="L73" s="576"/>
      <c r="M73" s="577"/>
      <c r="N73" s="569"/>
      <c r="O73" s="580"/>
      <c r="P73" s="581"/>
      <c r="Q73" s="567"/>
      <c r="R73" s="580"/>
      <c r="S73" s="564"/>
      <c r="T73" s="569"/>
      <c r="U73" s="580"/>
      <c r="V73" s="581"/>
      <c r="W73" s="567"/>
      <c r="X73" s="580"/>
      <c r="Y73" s="564"/>
      <c r="Z73" s="569"/>
      <c r="AA73" s="580"/>
      <c r="AB73" s="581"/>
      <c r="AC73" s="567"/>
      <c r="AD73" s="580"/>
      <c r="AE73" s="564"/>
      <c r="AF73" s="562"/>
      <c r="AG73" s="564"/>
      <c r="AH73" s="562"/>
      <c r="AI73" s="564"/>
      <c r="AJ73" s="562"/>
      <c r="AK73" s="564"/>
      <c r="AL73" s="562"/>
      <c r="AM73" s="563"/>
      <c r="AN73" s="564"/>
      <c r="AO73" s="584"/>
      <c r="AP73" s="585"/>
    </row>
    <row r="74" spans="1:42" ht="10.7" customHeight="1">
      <c r="A74" s="215">
        <v>5</v>
      </c>
      <c r="B74" s="592" t="s">
        <v>10</v>
      </c>
      <c r="C74" s="593"/>
      <c r="D74" s="593"/>
      <c r="E74" s="593"/>
      <c r="F74" s="593"/>
      <c r="G74" s="594"/>
      <c r="H74" s="568" t="s">
        <v>290</v>
      </c>
      <c r="I74" s="578">
        <v>0</v>
      </c>
      <c r="J74" s="579"/>
      <c r="K74" s="566" t="s">
        <v>62</v>
      </c>
      <c r="L74" s="578">
        <v>4</v>
      </c>
      <c r="M74" s="561"/>
      <c r="N74" s="572"/>
      <c r="O74" s="573"/>
      <c r="P74" s="573"/>
      <c r="Q74" s="573"/>
      <c r="R74" s="573"/>
      <c r="S74" s="574"/>
      <c r="T74" s="568" t="s">
        <v>290</v>
      </c>
      <c r="U74" s="578">
        <v>0</v>
      </c>
      <c r="V74" s="579"/>
      <c r="W74" s="566" t="s">
        <v>62</v>
      </c>
      <c r="X74" s="578">
        <v>1</v>
      </c>
      <c r="Y74" s="561"/>
      <c r="Z74" s="568" t="s">
        <v>291</v>
      </c>
      <c r="AA74" s="578">
        <v>0</v>
      </c>
      <c r="AB74" s="579"/>
      <c r="AC74" s="566" t="s">
        <v>62</v>
      </c>
      <c r="AD74" s="578">
        <v>0</v>
      </c>
      <c r="AE74" s="561"/>
      <c r="AF74" s="565">
        <v>1</v>
      </c>
      <c r="AG74" s="561"/>
      <c r="AH74" s="565">
        <v>0</v>
      </c>
      <c r="AI74" s="561"/>
      <c r="AJ74" s="565">
        <v>5</v>
      </c>
      <c r="AK74" s="561"/>
      <c r="AL74" s="565">
        <v>-5</v>
      </c>
      <c r="AM74" s="560"/>
      <c r="AN74" s="561"/>
      <c r="AO74" s="582">
        <v>4</v>
      </c>
      <c r="AP74" s="583"/>
    </row>
    <row r="75" spans="1:42" ht="10.7" customHeight="1" thickBot="1">
      <c r="A75" s="215"/>
      <c r="B75" s="798"/>
      <c r="C75" s="799"/>
      <c r="D75" s="799"/>
      <c r="E75" s="799"/>
      <c r="F75" s="799"/>
      <c r="G75" s="800"/>
      <c r="H75" s="569"/>
      <c r="I75" s="580"/>
      <c r="J75" s="581"/>
      <c r="K75" s="567"/>
      <c r="L75" s="580"/>
      <c r="M75" s="564"/>
      <c r="N75" s="575"/>
      <c r="O75" s="576"/>
      <c r="P75" s="576"/>
      <c r="Q75" s="576"/>
      <c r="R75" s="576"/>
      <c r="S75" s="577"/>
      <c r="T75" s="569"/>
      <c r="U75" s="580"/>
      <c r="V75" s="581"/>
      <c r="W75" s="567"/>
      <c r="X75" s="580"/>
      <c r="Y75" s="564"/>
      <c r="Z75" s="569"/>
      <c r="AA75" s="580"/>
      <c r="AB75" s="581"/>
      <c r="AC75" s="567"/>
      <c r="AD75" s="580"/>
      <c r="AE75" s="564"/>
      <c r="AF75" s="562"/>
      <c r="AG75" s="564"/>
      <c r="AH75" s="562"/>
      <c r="AI75" s="564"/>
      <c r="AJ75" s="562"/>
      <c r="AK75" s="564"/>
      <c r="AL75" s="562"/>
      <c r="AM75" s="563"/>
      <c r="AN75" s="564"/>
      <c r="AO75" s="807"/>
      <c r="AP75" s="808"/>
    </row>
    <row r="76" spans="1:42" ht="10.7" customHeight="1" thickTop="1">
      <c r="A76" s="214">
        <v>6</v>
      </c>
      <c r="B76" s="801" t="s">
        <v>26</v>
      </c>
      <c r="C76" s="802"/>
      <c r="D76" s="802"/>
      <c r="E76" s="802"/>
      <c r="F76" s="802"/>
      <c r="G76" s="803"/>
      <c r="H76" s="783" t="s">
        <v>290</v>
      </c>
      <c r="I76" s="578">
        <v>0</v>
      </c>
      <c r="J76" s="579"/>
      <c r="K76" s="566" t="s">
        <v>62</v>
      </c>
      <c r="L76" s="578">
        <v>2</v>
      </c>
      <c r="M76" s="561"/>
      <c r="N76" s="568" t="s">
        <v>289</v>
      </c>
      <c r="O76" s="578">
        <v>1</v>
      </c>
      <c r="P76" s="579"/>
      <c r="Q76" s="566" t="s">
        <v>62</v>
      </c>
      <c r="R76" s="578">
        <v>0</v>
      </c>
      <c r="S76" s="561"/>
      <c r="T76" s="572"/>
      <c r="U76" s="573"/>
      <c r="V76" s="573"/>
      <c r="W76" s="573"/>
      <c r="X76" s="573"/>
      <c r="Y76" s="574"/>
      <c r="Z76" s="568" t="s">
        <v>291</v>
      </c>
      <c r="AA76" s="578">
        <v>0</v>
      </c>
      <c r="AB76" s="579"/>
      <c r="AC76" s="566" t="s">
        <v>62</v>
      </c>
      <c r="AD76" s="578">
        <v>0</v>
      </c>
      <c r="AE76" s="561"/>
      <c r="AF76" s="565">
        <v>4</v>
      </c>
      <c r="AG76" s="561"/>
      <c r="AH76" s="565">
        <v>1</v>
      </c>
      <c r="AI76" s="561"/>
      <c r="AJ76" s="565">
        <v>2</v>
      </c>
      <c r="AK76" s="561"/>
      <c r="AL76" s="565">
        <v>-1</v>
      </c>
      <c r="AM76" s="560"/>
      <c r="AN76" s="560"/>
      <c r="AO76" s="792">
        <v>2</v>
      </c>
      <c r="AP76" s="793"/>
    </row>
    <row r="77" spans="1:42" ht="10.7" customHeight="1" thickBot="1">
      <c r="A77" s="214"/>
      <c r="B77" s="804"/>
      <c r="C77" s="805"/>
      <c r="D77" s="805"/>
      <c r="E77" s="805"/>
      <c r="F77" s="805"/>
      <c r="G77" s="806"/>
      <c r="H77" s="784"/>
      <c r="I77" s="580"/>
      <c r="J77" s="581"/>
      <c r="K77" s="567"/>
      <c r="L77" s="580"/>
      <c r="M77" s="564"/>
      <c r="N77" s="569"/>
      <c r="O77" s="580"/>
      <c r="P77" s="581"/>
      <c r="Q77" s="567"/>
      <c r="R77" s="580"/>
      <c r="S77" s="564"/>
      <c r="T77" s="575"/>
      <c r="U77" s="576"/>
      <c r="V77" s="576"/>
      <c r="W77" s="576"/>
      <c r="X77" s="576"/>
      <c r="Y77" s="577"/>
      <c r="Z77" s="569"/>
      <c r="AA77" s="580"/>
      <c r="AB77" s="581"/>
      <c r="AC77" s="567"/>
      <c r="AD77" s="580"/>
      <c r="AE77" s="564"/>
      <c r="AF77" s="562"/>
      <c r="AG77" s="564"/>
      <c r="AH77" s="562"/>
      <c r="AI77" s="564"/>
      <c r="AJ77" s="562"/>
      <c r="AK77" s="564"/>
      <c r="AL77" s="562"/>
      <c r="AM77" s="563"/>
      <c r="AN77" s="563"/>
      <c r="AO77" s="794"/>
      <c r="AP77" s="795"/>
    </row>
    <row r="78" spans="1:42" ht="10.7" customHeight="1" thickTop="1">
      <c r="A78" s="215">
        <v>7</v>
      </c>
      <c r="B78" s="798" t="s">
        <v>20</v>
      </c>
      <c r="C78" s="799"/>
      <c r="D78" s="799"/>
      <c r="E78" s="799"/>
      <c r="F78" s="799"/>
      <c r="G78" s="800"/>
      <c r="H78" s="568" t="s">
        <v>290</v>
      </c>
      <c r="I78" s="578">
        <v>0</v>
      </c>
      <c r="J78" s="579"/>
      <c r="K78" s="566" t="s">
        <v>62</v>
      </c>
      <c r="L78" s="578">
        <v>3</v>
      </c>
      <c r="M78" s="561"/>
      <c r="N78" s="568" t="s">
        <v>291</v>
      </c>
      <c r="O78" s="578">
        <v>0</v>
      </c>
      <c r="P78" s="579"/>
      <c r="Q78" s="566" t="s">
        <v>62</v>
      </c>
      <c r="R78" s="578">
        <v>0</v>
      </c>
      <c r="S78" s="561"/>
      <c r="T78" s="568" t="s">
        <v>291</v>
      </c>
      <c r="U78" s="578">
        <v>0</v>
      </c>
      <c r="V78" s="579"/>
      <c r="W78" s="566" t="s">
        <v>62</v>
      </c>
      <c r="X78" s="578">
        <v>0</v>
      </c>
      <c r="Y78" s="561"/>
      <c r="Z78" s="572"/>
      <c r="AA78" s="573"/>
      <c r="AB78" s="573"/>
      <c r="AC78" s="573"/>
      <c r="AD78" s="573"/>
      <c r="AE78" s="574"/>
      <c r="AF78" s="565">
        <v>2</v>
      </c>
      <c r="AG78" s="561"/>
      <c r="AH78" s="565">
        <v>0</v>
      </c>
      <c r="AI78" s="561"/>
      <c r="AJ78" s="565">
        <v>3</v>
      </c>
      <c r="AK78" s="561"/>
      <c r="AL78" s="565">
        <v>-3</v>
      </c>
      <c r="AM78" s="560"/>
      <c r="AN78" s="561"/>
      <c r="AO78" s="807">
        <v>3</v>
      </c>
      <c r="AP78" s="808"/>
    </row>
    <row r="79" spans="1:42" ht="10.7" customHeight="1">
      <c r="A79" s="215"/>
      <c r="B79" s="595"/>
      <c r="C79" s="596"/>
      <c r="D79" s="596"/>
      <c r="E79" s="596"/>
      <c r="F79" s="596"/>
      <c r="G79" s="597"/>
      <c r="H79" s="569"/>
      <c r="I79" s="580"/>
      <c r="J79" s="581"/>
      <c r="K79" s="567"/>
      <c r="L79" s="580"/>
      <c r="M79" s="564"/>
      <c r="N79" s="569"/>
      <c r="O79" s="580"/>
      <c r="P79" s="581"/>
      <c r="Q79" s="567"/>
      <c r="R79" s="580"/>
      <c r="S79" s="564"/>
      <c r="T79" s="569"/>
      <c r="U79" s="580"/>
      <c r="V79" s="581"/>
      <c r="W79" s="567"/>
      <c r="X79" s="580"/>
      <c r="Y79" s="564"/>
      <c r="Z79" s="575"/>
      <c r="AA79" s="576"/>
      <c r="AB79" s="576"/>
      <c r="AC79" s="576"/>
      <c r="AD79" s="576"/>
      <c r="AE79" s="577"/>
      <c r="AF79" s="562"/>
      <c r="AG79" s="564"/>
      <c r="AH79" s="562"/>
      <c r="AI79" s="564"/>
      <c r="AJ79" s="562"/>
      <c r="AK79" s="564"/>
      <c r="AL79" s="562"/>
      <c r="AM79" s="563"/>
      <c r="AN79" s="564"/>
      <c r="AO79" s="584"/>
      <c r="AP79" s="585"/>
    </row>
    <row r="80" spans="1:42" ht="10.7" customHeight="1" thickBot="1"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25"/>
      <c r="T80" s="141"/>
      <c r="U80" s="141"/>
      <c r="V80" s="141"/>
      <c r="W80" s="25"/>
      <c r="X80" s="141"/>
      <c r="Y80" s="141"/>
      <c r="Z80" s="141"/>
      <c r="AA80" s="25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</row>
    <row r="81" spans="1:42" ht="10.7" customHeight="1" thickTop="1">
      <c r="B81" s="659" t="s">
        <v>180</v>
      </c>
      <c r="C81" s="488"/>
      <c r="D81" s="488"/>
      <c r="E81" s="488"/>
      <c r="F81" s="488"/>
      <c r="G81" s="488"/>
      <c r="H81" s="488"/>
      <c r="I81" s="488"/>
      <c r="K81" s="829" t="s">
        <v>18</v>
      </c>
      <c r="L81" s="830"/>
      <c r="M81" s="830"/>
      <c r="N81" s="830"/>
      <c r="O81" s="830"/>
      <c r="P81" s="830"/>
      <c r="Q81" s="830"/>
      <c r="R81" s="830"/>
      <c r="S81" s="830"/>
      <c r="T81" s="831"/>
      <c r="U81" s="818">
        <v>0</v>
      </c>
      <c r="V81" s="816"/>
      <c r="W81" s="781">
        <v>0</v>
      </c>
      <c r="X81" s="782"/>
      <c r="Y81" s="154" t="s">
        <v>100</v>
      </c>
      <c r="Z81" s="775">
        <v>3</v>
      </c>
      <c r="AA81" s="776"/>
      <c r="AB81" s="818">
        <v>6</v>
      </c>
      <c r="AC81" s="835"/>
      <c r="AD81" s="836" t="s">
        <v>275</v>
      </c>
      <c r="AE81" s="837"/>
      <c r="AF81" s="837"/>
      <c r="AG81" s="837"/>
      <c r="AH81" s="837"/>
      <c r="AI81" s="837"/>
      <c r="AJ81" s="837"/>
      <c r="AK81" s="837"/>
      <c r="AL81" s="837"/>
      <c r="AM81" s="838"/>
      <c r="AN81" s="141"/>
      <c r="AO81" s="141"/>
      <c r="AP81" s="141"/>
    </row>
    <row r="82" spans="1:42" ht="10.7" customHeight="1" thickBot="1">
      <c r="B82" s="488"/>
      <c r="C82" s="488"/>
      <c r="D82" s="488"/>
      <c r="E82" s="488"/>
      <c r="F82" s="488"/>
      <c r="G82" s="488"/>
      <c r="H82" s="488"/>
      <c r="I82" s="488"/>
      <c r="K82" s="832"/>
      <c r="L82" s="833"/>
      <c r="M82" s="833"/>
      <c r="N82" s="833"/>
      <c r="O82" s="833"/>
      <c r="P82" s="833"/>
      <c r="Q82" s="833"/>
      <c r="R82" s="833"/>
      <c r="S82" s="833"/>
      <c r="T82" s="834"/>
      <c r="U82" s="816"/>
      <c r="V82" s="816"/>
      <c r="W82" s="779">
        <v>0</v>
      </c>
      <c r="X82" s="780"/>
      <c r="Y82" s="155" t="s">
        <v>100</v>
      </c>
      <c r="Z82" s="777">
        <v>3</v>
      </c>
      <c r="AA82" s="778"/>
      <c r="AB82" s="818"/>
      <c r="AC82" s="835"/>
      <c r="AD82" s="839"/>
      <c r="AE82" s="840"/>
      <c r="AF82" s="840"/>
      <c r="AG82" s="840"/>
      <c r="AH82" s="840"/>
      <c r="AI82" s="840"/>
      <c r="AJ82" s="840"/>
      <c r="AK82" s="840"/>
      <c r="AL82" s="840"/>
      <c r="AM82" s="841"/>
      <c r="AN82" s="141"/>
      <c r="AO82" s="141"/>
      <c r="AP82" s="141"/>
    </row>
    <row r="83" spans="1:42" ht="10.7" customHeight="1" thickTop="1">
      <c r="A83" s="141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</row>
    <row r="84" spans="1:42">
      <c r="A84" s="645" t="s">
        <v>286</v>
      </c>
      <c r="B84" s="622"/>
      <c r="C84" s="622"/>
      <c r="D84" s="622"/>
      <c r="E84" s="622"/>
      <c r="F84" s="622"/>
      <c r="G84" s="622"/>
      <c r="H84" s="622"/>
      <c r="I84" s="622"/>
      <c r="J84" s="622"/>
      <c r="K84" s="622"/>
      <c r="L84" s="622"/>
      <c r="M84" s="622"/>
      <c r="N84" s="622"/>
      <c r="O84" s="622"/>
      <c r="P84" s="622"/>
      <c r="Q84" s="622"/>
      <c r="R84" s="622"/>
      <c r="S84" s="622"/>
      <c r="T84" s="622"/>
      <c r="U84" s="622"/>
      <c r="V84" s="622"/>
      <c r="W84" s="622"/>
      <c r="X84" s="622"/>
      <c r="Y84" s="622"/>
      <c r="Z84" s="622"/>
      <c r="AA84" s="622"/>
      <c r="AB84" s="622"/>
      <c r="AC84" s="622"/>
      <c r="AD84" s="622"/>
      <c r="AE84" s="622"/>
      <c r="AF84" s="622"/>
      <c r="AG84" s="622"/>
      <c r="AH84" s="622"/>
      <c r="AI84" s="622"/>
      <c r="AJ84" s="622"/>
      <c r="AK84" s="622"/>
      <c r="AL84" s="622"/>
      <c r="AM84" s="622"/>
      <c r="AN84" s="622"/>
      <c r="AO84" s="622"/>
      <c r="AP84" s="622"/>
    </row>
    <row r="85" spans="1:42">
      <c r="A85" s="622"/>
      <c r="B85" s="622"/>
      <c r="C85" s="622"/>
      <c r="D85" s="622"/>
      <c r="E85" s="622"/>
      <c r="F85" s="622"/>
      <c r="G85" s="622"/>
      <c r="H85" s="622"/>
      <c r="I85" s="622"/>
      <c r="J85" s="622"/>
      <c r="K85" s="622"/>
      <c r="L85" s="622"/>
      <c r="M85" s="622"/>
      <c r="N85" s="622"/>
      <c r="O85" s="622"/>
      <c r="P85" s="622"/>
      <c r="Q85" s="622"/>
      <c r="R85" s="622"/>
      <c r="S85" s="622"/>
      <c r="T85" s="622"/>
      <c r="U85" s="622"/>
      <c r="V85" s="622"/>
      <c r="W85" s="622"/>
      <c r="X85" s="622"/>
      <c r="Y85" s="622"/>
      <c r="Z85" s="622"/>
      <c r="AA85" s="622"/>
      <c r="AB85" s="622"/>
      <c r="AC85" s="622"/>
      <c r="AD85" s="622"/>
      <c r="AE85" s="622"/>
      <c r="AF85" s="622"/>
      <c r="AG85" s="622"/>
      <c r="AH85" s="622"/>
      <c r="AI85" s="622"/>
      <c r="AJ85" s="622"/>
      <c r="AK85" s="622"/>
      <c r="AL85" s="622"/>
      <c r="AM85" s="622"/>
      <c r="AN85" s="622"/>
      <c r="AO85" s="622"/>
      <c r="AP85" s="622"/>
    </row>
    <row r="87" spans="1:42" ht="10.7" customHeight="1">
      <c r="B87" s="617" t="s">
        <v>4</v>
      </c>
      <c r="C87" s="618"/>
      <c r="D87" s="796" t="s">
        <v>112</v>
      </c>
      <c r="E87" s="560"/>
      <c r="F87" s="560"/>
      <c r="G87" s="560"/>
      <c r="H87" s="560"/>
      <c r="I87" s="560"/>
      <c r="J87" s="560"/>
      <c r="K87" s="560"/>
      <c r="L87" s="560"/>
      <c r="M87" s="560"/>
      <c r="N87" s="560"/>
      <c r="O87" s="560"/>
      <c r="P87" s="560"/>
      <c r="Q87" s="560"/>
      <c r="R87" s="560"/>
      <c r="S87" s="560"/>
      <c r="T87" s="560"/>
      <c r="U87" s="561"/>
      <c r="W87" s="559" t="s">
        <v>191</v>
      </c>
      <c r="X87" s="560"/>
      <c r="Y87" s="560"/>
      <c r="Z87" s="561"/>
      <c r="AA87" s="565" t="s">
        <v>51</v>
      </c>
      <c r="AB87" s="560"/>
      <c r="AC87" s="560"/>
      <c r="AD87" s="560"/>
      <c r="AE87" s="560"/>
      <c r="AF87" s="560"/>
      <c r="AG87" s="560"/>
      <c r="AH87" s="560"/>
      <c r="AI87" s="560"/>
      <c r="AJ87" s="561"/>
    </row>
    <row r="88" spans="1:42" ht="10.7" customHeight="1">
      <c r="B88" s="619"/>
      <c r="C88" s="620"/>
      <c r="D88" s="797"/>
      <c r="E88" s="563"/>
      <c r="F88" s="563"/>
      <c r="G88" s="563"/>
      <c r="H88" s="563"/>
      <c r="I88" s="563"/>
      <c r="J88" s="563"/>
      <c r="K88" s="563"/>
      <c r="L88" s="563"/>
      <c r="M88" s="563"/>
      <c r="N88" s="563"/>
      <c r="O88" s="563"/>
      <c r="P88" s="563"/>
      <c r="Q88" s="563"/>
      <c r="R88" s="563"/>
      <c r="S88" s="563"/>
      <c r="T88" s="563"/>
      <c r="U88" s="564"/>
      <c r="W88" s="562"/>
      <c r="X88" s="563"/>
      <c r="Y88" s="563"/>
      <c r="Z88" s="564"/>
      <c r="AA88" s="562"/>
      <c r="AB88" s="563"/>
      <c r="AC88" s="563"/>
      <c r="AD88" s="563"/>
      <c r="AE88" s="563"/>
      <c r="AF88" s="563"/>
      <c r="AG88" s="563"/>
      <c r="AH88" s="563"/>
      <c r="AI88" s="563"/>
      <c r="AJ88" s="564"/>
    </row>
    <row r="89" spans="1:42" ht="10.7" customHeight="1"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</row>
    <row r="90" spans="1:42" ht="10.7" customHeight="1">
      <c r="B90" s="565" t="s">
        <v>9</v>
      </c>
      <c r="C90" s="560"/>
      <c r="D90" s="560"/>
      <c r="E90" s="560"/>
      <c r="F90" s="560"/>
      <c r="G90" s="561"/>
      <c r="H90" s="586" t="s">
        <v>35</v>
      </c>
      <c r="I90" s="587"/>
      <c r="J90" s="587"/>
      <c r="K90" s="587"/>
      <c r="L90" s="587"/>
      <c r="M90" s="588"/>
      <c r="N90" s="586" t="s">
        <v>14</v>
      </c>
      <c r="O90" s="587"/>
      <c r="P90" s="587"/>
      <c r="Q90" s="587"/>
      <c r="R90" s="587"/>
      <c r="S90" s="588"/>
      <c r="T90" s="586" t="s">
        <v>51</v>
      </c>
      <c r="U90" s="587"/>
      <c r="V90" s="587"/>
      <c r="W90" s="587"/>
      <c r="X90" s="587"/>
      <c r="Y90" s="588"/>
      <c r="Z90" s="565" t="s">
        <v>101</v>
      </c>
      <c r="AA90" s="561"/>
      <c r="AB90" s="565" t="s">
        <v>98</v>
      </c>
      <c r="AC90" s="561"/>
      <c r="AD90" s="565" t="s">
        <v>102</v>
      </c>
      <c r="AE90" s="561"/>
      <c r="AF90" s="565" t="s">
        <v>103</v>
      </c>
      <c r="AG90" s="560"/>
      <c r="AH90" s="561"/>
      <c r="AI90" s="565" t="s">
        <v>104</v>
      </c>
      <c r="AJ90" s="561"/>
    </row>
    <row r="91" spans="1:42" ht="10.7" customHeight="1">
      <c r="B91" s="562"/>
      <c r="C91" s="563"/>
      <c r="D91" s="563"/>
      <c r="E91" s="563"/>
      <c r="F91" s="563"/>
      <c r="G91" s="564"/>
      <c r="H91" s="589"/>
      <c r="I91" s="590"/>
      <c r="J91" s="590"/>
      <c r="K91" s="590"/>
      <c r="L91" s="590"/>
      <c r="M91" s="591"/>
      <c r="N91" s="589"/>
      <c r="O91" s="590"/>
      <c r="P91" s="590"/>
      <c r="Q91" s="590"/>
      <c r="R91" s="590"/>
      <c r="S91" s="591"/>
      <c r="T91" s="589"/>
      <c r="U91" s="590"/>
      <c r="V91" s="590"/>
      <c r="W91" s="590"/>
      <c r="X91" s="590"/>
      <c r="Y91" s="591"/>
      <c r="Z91" s="562"/>
      <c r="AA91" s="564"/>
      <c r="AB91" s="562"/>
      <c r="AC91" s="564"/>
      <c r="AD91" s="562"/>
      <c r="AE91" s="564"/>
      <c r="AF91" s="562"/>
      <c r="AG91" s="563"/>
      <c r="AH91" s="564"/>
      <c r="AI91" s="562"/>
      <c r="AJ91" s="564"/>
    </row>
    <row r="92" spans="1:42" ht="10.7" customHeight="1">
      <c r="A92" s="215">
        <v>1</v>
      </c>
      <c r="B92" s="592" t="s">
        <v>35</v>
      </c>
      <c r="C92" s="593"/>
      <c r="D92" s="593"/>
      <c r="E92" s="593"/>
      <c r="F92" s="593"/>
      <c r="G92" s="594"/>
      <c r="H92" s="572"/>
      <c r="I92" s="573"/>
      <c r="J92" s="573"/>
      <c r="K92" s="573"/>
      <c r="L92" s="573"/>
      <c r="M92" s="574"/>
      <c r="N92" s="568" t="s">
        <v>289</v>
      </c>
      <c r="O92" s="578">
        <v>2</v>
      </c>
      <c r="P92" s="579"/>
      <c r="Q92" s="566" t="s">
        <v>62</v>
      </c>
      <c r="R92" s="578">
        <v>0</v>
      </c>
      <c r="S92" s="561"/>
      <c r="T92" s="568" t="s">
        <v>289</v>
      </c>
      <c r="U92" s="578">
        <v>6</v>
      </c>
      <c r="V92" s="579"/>
      <c r="W92" s="566" t="s">
        <v>62</v>
      </c>
      <c r="X92" s="578">
        <v>0</v>
      </c>
      <c r="Y92" s="561"/>
      <c r="Z92" s="565">
        <v>6</v>
      </c>
      <c r="AA92" s="561"/>
      <c r="AB92" s="565">
        <v>8</v>
      </c>
      <c r="AC92" s="561"/>
      <c r="AD92" s="565">
        <v>0</v>
      </c>
      <c r="AE92" s="561"/>
      <c r="AF92" s="565">
        <v>8</v>
      </c>
      <c r="AG92" s="560"/>
      <c r="AH92" s="561"/>
      <c r="AI92" s="565">
        <v>1</v>
      </c>
      <c r="AJ92" s="561"/>
    </row>
    <row r="93" spans="1:42" ht="10.7" customHeight="1" thickBot="1">
      <c r="A93" s="215"/>
      <c r="B93" s="798"/>
      <c r="C93" s="799"/>
      <c r="D93" s="799"/>
      <c r="E93" s="799"/>
      <c r="F93" s="799"/>
      <c r="G93" s="800"/>
      <c r="H93" s="575"/>
      <c r="I93" s="576"/>
      <c r="J93" s="576"/>
      <c r="K93" s="576"/>
      <c r="L93" s="576"/>
      <c r="M93" s="577"/>
      <c r="N93" s="569"/>
      <c r="O93" s="580"/>
      <c r="P93" s="581"/>
      <c r="Q93" s="567"/>
      <c r="R93" s="580"/>
      <c r="S93" s="564"/>
      <c r="T93" s="569"/>
      <c r="U93" s="580"/>
      <c r="V93" s="581"/>
      <c r="W93" s="567"/>
      <c r="X93" s="580"/>
      <c r="Y93" s="564"/>
      <c r="Z93" s="562"/>
      <c r="AA93" s="564"/>
      <c r="AB93" s="562"/>
      <c r="AC93" s="564"/>
      <c r="AD93" s="562"/>
      <c r="AE93" s="564"/>
      <c r="AF93" s="562"/>
      <c r="AG93" s="563"/>
      <c r="AH93" s="564"/>
      <c r="AI93" s="825"/>
      <c r="AJ93" s="215"/>
    </row>
    <row r="94" spans="1:42" ht="10.7" customHeight="1" thickTop="1">
      <c r="A94" s="214">
        <v>2</v>
      </c>
      <c r="B94" s="801" t="s">
        <v>14</v>
      </c>
      <c r="C94" s="802"/>
      <c r="D94" s="802"/>
      <c r="E94" s="802"/>
      <c r="F94" s="802"/>
      <c r="G94" s="803"/>
      <c r="H94" s="783" t="s">
        <v>290</v>
      </c>
      <c r="I94" s="578">
        <v>0</v>
      </c>
      <c r="J94" s="579"/>
      <c r="K94" s="566" t="s">
        <v>62</v>
      </c>
      <c r="L94" s="578">
        <v>2</v>
      </c>
      <c r="M94" s="561"/>
      <c r="N94" s="572"/>
      <c r="O94" s="573"/>
      <c r="P94" s="573"/>
      <c r="Q94" s="573"/>
      <c r="R94" s="573"/>
      <c r="S94" s="574"/>
      <c r="T94" s="568" t="s">
        <v>289</v>
      </c>
      <c r="U94" s="578">
        <v>2</v>
      </c>
      <c r="V94" s="579"/>
      <c r="W94" s="566" t="s">
        <v>62</v>
      </c>
      <c r="X94" s="578">
        <v>0</v>
      </c>
      <c r="Y94" s="561"/>
      <c r="Z94" s="565">
        <v>3</v>
      </c>
      <c r="AA94" s="561"/>
      <c r="AB94" s="565">
        <v>2</v>
      </c>
      <c r="AC94" s="561"/>
      <c r="AD94" s="565">
        <v>2</v>
      </c>
      <c r="AE94" s="561"/>
      <c r="AF94" s="565">
        <v>0</v>
      </c>
      <c r="AG94" s="560"/>
      <c r="AH94" s="560"/>
      <c r="AI94" s="842">
        <v>2</v>
      </c>
      <c r="AJ94" s="843"/>
    </row>
    <row r="95" spans="1:42" ht="10.7" customHeight="1" thickBot="1">
      <c r="A95" s="214"/>
      <c r="B95" s="804"/>
      <c r="C95" s="805"/>
      <c r="D95" s="805"/>
      <c r="E95" s="805"/>
      <c r="F95" s="805"/>
      <c r="G95" s="806"/>
      <c r="H95" s="784"/>
      <c r="I95" s="580"/>
      <c r="J95" s="581"/>
      <c r="K95" s="567"/>
      <c r="L95" s="580"/>
      <c r="M95" s="564"/>
      <c r="N95" s="575"/>
      <c r="O95" s="576"/>
      <c r="P95" s="576"/>
      <c r="Q95" s="576"/>
      <c r="R95" s="576"/>
      <c r="S95" s="577"/>
      <c r="T95" s="569"/>
      <c r="U95" s="580"/>
      <c r="V95" s="581"/>
      <c r="W95" s="567"/>
      <c r="X95" s="580"/>
      <c r="Y95" s="564"/>
      <c r="Z95" s="562"/>
      <c r="AA95" s="564"/>
      <c r="AB95" s="562"/>
      <c r="AC95" s="564"/>
      <c r="AD95" s="562"/>
      <c r="AE95" s="564"/>
      <c r="AF95" s="562"/>
      <c r="AG95" s="563"/>
      <c r="AH95" s="563"/>
      <c r="AI95" s="844"/>
      <c r="AJ95" s="845"/>
    </row>
    <row r="96" spans="1:42" ht="10.7" customHeight="1" thickTop="1">
      <c r="A96" s="215">
        <v>3</v>
      </c>
      <c r="B96" s="798" t="s">
        <v>51</v>
      </c>
      <c r="C96" s="799"/>
      <c r="D96" s="799"/>
      <c r="E96" s="799"/>
      <c r="F96" s="799"/>
      <c r="G96" s="800"/>
      <c r="H96" s="568" t="s">
        <v>290</v>
      </c>
      <c r="I96" s="578">
        <v>0</v>
      </c>
      <c r="J96" s="579"/>
      <c r="K96" s="566" t="s">
        <v>62</v>
      </c>
      <c r="L96" s="578">
        <v>6</v>
      </c>
      <c r="M96" s="561"/>
      <c r="N96" s="568" t="s">
        <v>290</v>
      </c>
      <c r="O96" s="578">
        <v>0</v>
      </c>
      <c r="P96" s="579"/>
      <c r="Q96" s="566" t="s">
        <v>62</v>
      </c>
      <c r="R96" s="578">
        <v>2</v>
      </c>
      <c r="S96" s="561"/>
      <c r="T96" s="572"/>
      <c r="U96" s="573"/>
      <c r="V96" s="573"/>
      <c r="W96" s="573"/>
      <c r="X96" s="573"/>
      <c r="Y96" s="574"/>
      <c r="Z96" s="565">
        <v>0</v>
      </c>
      <c r="AA96" s="561"/>
      <c r="AB96" s="565">
        <v>0</v>
      </c>
      <c r="AC96" s="561"/>
      <c r="AD96" s="565">
        <v>8</v>
      </c>
      <c r="AE96" s="561"/>
      <c r="AF96" s="565">
        <v>-8</v>
      </c>
      <c r="AG96" s="560"/>
      <c r="AH96" s="561"/>
      <c r="AI96" s="825">
        <v>3</v>
      </c>
      <c r="AJ96" s="215"/>
    </row>
    <row r="97" spans="1:42" ht="10.7" customHeight="1">
      <c r="A97" s="215"/>
      <c r="B97" s="595"/>
      <c r="C97" s="596"/>
      <c r="D97" s="596"/>
      <c r="E97" s="596"/>
      <c r="F97" s="596"/>
      <c r="G97" s="597"/>
      <c r="H97" s="569"/>
      <c r="I97" s="580"/>
      <c r="J97" s="581"/>
      <c r="K97" s="567"/>
      <c r="L97" s="580"/>
      <c r="M97" s="564"/>
      <c r="N97" s="569"/>
      <c r="O97" s="580"/>
      <c r="P97" s="581"/>
      <c r="Q97" s="567"/>
      <c r="R97" s="580"/>
      <c r="S97" s="564"/>
      <c r="T97" s="575"/>
      <c r="U97" s="576"/>
      <c r="V97" s="576"/>
      <c r="W97" s="576"/>
      <c r="X97" s="576"/>
      <c r="Y97" s="577"/>
      <c r="Z97" s="562"/>
      <c r="AA97" s="564"/>
      <c r="AB97" s="562"/>
      <c r="AC97" s="564"/>
      <c r="AD97" s="562"/>
      <c r="AE97" s="564"/>
      <c r="AF97" s="562"/>
      <c r="AG97" s="563"/>
      <c r="AH97" s="564"/>
      <c r="AI97" s="562"/>
      <c r="AJ97" s="564"/>
    </row>
    <row r="98" spans="1:42" ht="10.7" customHeight="1"/>
    <row r="99" spans="1:42" ht="10.7" customHeight="1">
      <c r="B99" s="565" t="s">
        <v>15</v>
      </c>
      <c r="C99" s="560"/>
      <c r="D99" s="560"/>
      <c r="E99" s="560"/>
      <c r="F99" s="560"/>
      <c r="G99" s="561"/>
      <c r="H99" s="586" t="s">
        <v>6</v>
      </c>
      <c r="I99" s="587"/>
      <c r="J99" s="587"/>
      <c r="K99" s="587"/>
      <c r="L99" s="587"/>
      <c r="M99" s="588"/>
      <c r="N99" s="586" t="s">
        <v>29</v>
      </c>
      <c r="O99" s="587"/>
      <c r="P99" s="587"/>
      <c r="Q99" s="587"/>
      <c r="R99" s="587"/>
      <c r="S99" s="588"/>
      <c r="T99" s="586" t="s">
        <v>43</v>
      </c>
      <c r="U99" s="587"/>
      <c r="V99" s="587"/>
      <c r="W99" s="587"/>
      <c r="X99" s="587"/>
      <c r="Y99" s="588"/>
      <c r="Z99" s="565" t="s">
        <v>101</v>
      </c>
      <c r="AA99" s="561"/>
      <c r="AB99" s="565" t="s">
        <v>98</v>
      </c>
      <c r="AC99" s="561"/>
      <c r="AD99" s="565" t="s">
        <v>102</v>
      </c>
      <c r="AE99" s="561"/>
      <c r="AF99" s="565" t="s">
        <v>103</v>
      </c>
      <c r="AG99" s="560"/>
      <c r="AH99" s="561"/>
      <c r="AI99" s="565" t="s">
        <v>104</v>
      </c>
      <c r="AJ99" s="561"/>
    </row>
    <row r="100" spans="1:42" ht="10.7" customHeight="1">
      <c r="B100" s="562"/>
      <c r="C100" s="563"/>
      <c r="D100" s="563"/>
      <c r="E100" s="563"/>
      <c r="F100" s="563"/>
      <c r="G100" s="564"/>
      <c r="H100" s="589"/>
      <c r="I100" s="590"/>
      <c r="J100" s="590"/>
      <c r="K100" s="590"/>
      <c r="L100" s="590"/>
      <c r="M100" s="591"/>
      <c r="N100" s="589"/>
      <c r="O100" s="590"/>
      <c r="P100" s="590"/>
      <c r="Q100" s="590"/>
      <c r="R100" s="590"/>
      <c r="S100" s="591"/>
      <c r="T100" s="589"/>
      <c r="U100" s="590"/>
      <c r="V100" s="590"/>
      <c r="W100" s="590"/>
      <c r="X100" s="590"/>
      <c r="Y100" s="591"/>
      <c r="Z100" s="562"/>
      <c r="AA100" s="564"/>
      <c r="AB100" s="562"/>
      <c r="AC100" s="564"/>
      <c r="AD100" s="562"/>
      <c r="AE100" s="564"/>
      <c r="AF100" s="562"/>
      <c r="AG100" s="563"/>
      <c r="AH100" s="564"/>
      <c r="AI100" s="562"/>
      <c r="AJ100" s="564"/>
    </row>
    <row r="101" spans="1:42" ht="10.7" customHeight="1">
      <c r="A101" s="215">
        <v>4</v>
      </c>
      <c r="B101" s="592" t="s">
        <v>6</v>
      </c>
      <c r="C101" s="593"/>
      <c r="D101" s="593"/>
      <c r="E101" s="593"/>
      <c r="F101" s="593"/>
      <c r="G101" s="594"/>
      <c r="H101" s="572"/>
      <c r="I101" s="573"/>
      <c r="J101" s="573"/>
      <c r="K101" s="573"/>
      <c r="L101" s="573"/>
      <c r="M101" s="574"/>
      <c r="N101" s="570" t="s">
        <v>289</v>
      </c>
      <c r="O101" s="578">
        <v>5</v>
      </c>
      <c r="P101" s="579"/>
      <c r="Q101" s="560" t="s">
        <v>62</v>
      </c>
      <c r="R101" s="578">
        <v>1</v>
      </c>
      <c r="S101" s="561"/>
      <c r="T101" s="570" t="s">
        <v>289</v>
      </c>
      <c r="U101" s="578">
        <v>2</v>
      </c>
      <c r="V101" s="579"/>
      <c r="W101" s="560" t="s">
        <v>62</v>
      </c>
      <c r="X101" s="578">
        <v>0</v>
      </c>
      <c r="Y101" s="561"/>
      <c r="Z101" s="565">
        <v>6</v>
      </c>
      <c r="AA101" s="561"/>
      <c r="AB101" s="565">
        <v>7</v>
      </c>
      <c r="AC101" s="561"/>
      <c r="AD101" s="565">
        <v>1</v>
      </c>
      <c r="AE101" s="561"/>
      <c r="AF101" s="565">
        <v>6</v>
      </c>
      <c r="AG101" s="560"/>
      <c r="AH101" s="561"/>
      <c r="AI101" s="565">
        <v>1</v>
      </c>
      <c r="AJ101" s="561"/>
    </row>
    <row r="102" spans="1:42" ht="10.7" customHeight="1">
      <c r="A102" s="215"/>
      <c r="B102" s="595"/>
      <c r="C102" s="596"/>
      <c r="D102" s="596"/>
      <c r="E102" s="596"/>
      <c r="F102" s="596"/>
      <c r="G102" s="597"/>
      <c r="H102" s="575"/>
      <c r="I102" s="576"/>
      <c r="J102" s="576"/>
      <c r="K102" s="576"/>
      <c r="L102" s="576"/>
      <c r="M102" s="577"/>
      <c r="N102" s="571"/>
      <c r="O102" s="580"/>
      <c r="P102" s="581"/>
      <c r="Q102" s="563"/>
      <c r="R102" s="580"/>
      <c r="S102" s="564"/>
      <c r="T102" s="571"/>
      <c r="U102" s="580"/>
      <c r="V102" s="581"/>
      <c r="W102" s="563"/>
      <c r="X102" s="580"/>
      <c r="Y102" s="564"/>
      <c r="Z102" s="562"/>
      <c r="AA102" s="564"/>
      <c r="AB102" s="562"/>
      <c r="AC102" s="564"/>
      <c r="AD102" s="562"/>
      <c r="AE102" s="564"/>
      <c r="AF102" s="562"/>
      <c r="AG102" s="563"/>
      <c r="AH102" s="564"/>
      <c r="AI102" s="562"/>
      <c r="AJ102" s="564"/>
    </row>
    <row r="103" spans="1:42" ht="10.7" customHeight="1">
      <c r="A103" s="215">
        <v>5</v>
      </c>
      <c r="B103" s="592" t="s">
        <v>29</v>
      </c>
      <c r="C103" s="593"/>
      <c r="D103" s="593"/>
      <c r="E103" s="593"/>
      <c r="F103" s="593"/>
      <c r="G103" s="594"/>
      <c r="H103" s="570" t="s">
        <v>290</v>
      </c>
      <c r="I103" s="578">
        <v>1</v>
      </c>
      <c r="J103" s="579"/>
      <c r="K103" s="560" t="s">
        <v>62</v>
      </c>
      <c r="L103" s="578">
        <v>5</v>
      </c>
      <c r="M103" s="561"/>
      <c r="N103" s="572"/>
      <c r="O103" s="573"/>
      <c r="P103" s="573"/>
      <c r="Q103" s="573"/>
      <c r="R103" s="573"/>
      <c r="S103" s="574"/>
      <c r="T103" s="570" t="s">
        <v>290</v>
      </c>
      <c r="U103" s="578">
        <v>0</v>
      </c>
      <c r="V103" s="579"/>
      <c r="W103" s="560" t="s">
        <v>62</v>
      </c>
      <c r="X103" s="578">
        <v>4</v>
      </c>
      <c r="Y103" s="561"/>
      <c r="Z103" s="565">
        <v>0</v>
      </c>
      <c r="AA103" s="561"/>
      <c r="AB103" s="565">
        <v>1</v>
      </c>
      <c r="AC103" s="561"/>
      <c r="AD103" s="565">
        <v>9</v>
      </c>
      <c r="AE103" s="561"/>
      <c r="AF103" s="565">
        <v>-8</v>
      </c>
      <c r="AG103" s="560"/>
      <c r="AH103" s="561"/>
      <c r="AI103" s="565">
        <v>3</v>
      </c>
      <c r="AJ103" s="561"/>
    </row>
    <row r="104" spans="1:42" ht="10.7" customHeight="1" thickBot="1">
      <c r="A104" s="215"/>
      <c r="B104" s="798"/>
      <c r="C104" s="799"/>
      <c r="D104" s="799"/>
      <c r="E104" s="799"/>
      <c r="F104" s="799"/>
      <c r="G104" s="800"/>
      <c r="H104" s="571"/>
      <c r="I104" s="580"/>
      <c r="J104" s="581"/>
      <c r="K104" s="563"/>
      <c r="L104" s="580"/>
      <c r="M104" s="564"/>
      <c r="N104" s="575"/>
      <c r="O104" s="576"/>
      <c r="P104" s="576"/>
      <c r="Q104" s="576"/>
      <c r="R104" s="576"/>
      <c r="S104" s="577"/>
      <c r="T104" s="571"/>
      <c r="U104" s="580"/>
      <c r="V104" s="581"/>
      <c r="W104" s="563"/>
      <c r="X104" s="580"/>
      <c r="Y104" s="564"/>
      <c r="Z104" s="562"/>
      <c r="AA104" s="564"/>
      <c r="AB104" s="562"/>
      <c r="AC104" s="564"/>
      <c r="AD104" s="562"/>
      <c r="AE104" s="564"/>
      <c r="AF104" s="562"/>
      <c r="AG104" s="563"/>
      <c r="AH104" s="564"/>
      <c r="AI104" s="825"/>
      <c r="AJ104" s="215"/>
    </row>
    <row r="105" spans="1:42" ht="10.7" customHeight="1" thickTop="1">
      <c r="A105" s="214">
        <v>6</v>
      </c>
      <c r="B105" s="801" t="s">
        <v>43</v>
      </c>
      <c r="C105" s="802"/>
      <c r="D105" s="802"/>
      <c r="E105" s="802"/>
      <c r="F105" s="802"/>
      <c r="G105" s="803"/>
      <c r="H105" s="785" t="s">
        <v>290</v>
      </c>
      <c r="I105" s="578">
        <v>0</v>
      </c>
      <c r="J105" s="579"/>
      <c r="K105" s="560" t="s">
        <v>62</v>
      </c>
      <c r="L105" s="578">
        <v>2</v>
      </c>
      <c r="M105" s="561"/>
      <c r="N105" s="570" t="s">
        <v>289</v>
      </c>
      <c r="O105" s="578">
        <v>4</v>
      </c>
      <c r="P105" s="579"/>
      <c r="Q105" s="560" t="s">
        <v>62</v>
      </c>
      <c r="R105" s="578">
        <v>0</v>
      </c>
      <c r="S105" s="561"/>
      <c r="T105" s="572"/>
      <c r="U105" s="573"/>
      <c r="V105" s="573"/>
      <c r="W105" s="573"/>
      <c r="X105" s="573"/>
      <c r="Y105" s="574"/>
      <c r="Z105" s="565">
        <v>3</v>
      </c>
      <c r="AA105" s="561"/>
      <c r="AB105" s="565">
        <v>4</v>
      </c>
      <c r="AC105" s="561"/>
      <c r="AD105" s="565">
        <v>2</v>
      </c>
      <c r="AE105" s="561"/>
      <c r="AF105" s="565">
        <v>2</v>
      </c>
      <c r="AG105" s="560"/>
      <c r="AH105" s="560"/>
      <c r="AI105" s="842">
        <v>2</v>
      </c>
      <c r="AJ105" s="843"/>
    </row>
    <row r="106" spans="1:42" ht="10.7" customHeight="1" thickBot="1">
      <c r="A106" s="214"/>
      <c r="B106" s="804"/>
      <c r="C106" s="805"/>
      <c r="D106" s="805"/>
      <c r="E106" s="805"/>
      <c r="F106" s="805"/>
      <c r="G106" s="806"/>
      <c r="H106" s="232"/>
      <c r="I106" s="580"/>
      <c r="J106" s="581"/>
      <c r="K106" s="563"/>
      <c r="L106" s="580"/>
      <c r="M106" s="564"/>
      <c r="N106" s="571"/>
      <c r="O106" s="580"/>
      <c r="P106" s="581"/>
      <c r="Q106" s="563"/>
      <c r="R106" s="580"/>
      <c r="S106" s="564"/>
      <c r="T106" s="575"/>
      <c r="U106" s="576"/>
      <c r="V106" s="576"/>
      <c r="W106" s="576"/>
      <c r="X106" s="576"/>
      <c r="Y106" s="577"/>
      <c r="Z106" s="562"/>
      <c r="AA106" s="564"/>
      <c r="AB106" s="562"/>
      <c r="AC106" s="564"/>
      <c r="AD106" s="562"/>
      <c r="AE106" s="564"/>
      <c r="AF106" s="562"/>
      <c r="AG106" s="563"/>
      <c r="AH106" s="563"/>
      <c r="AI106" s="844"/>
      <c r="AJ106" s="845"/>
    </row>
    <row r="107" spans="1:42" ht="10.7" customHeight="1" thickTop="1" thickBot="1"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25"/>
      <c r="T107" s="141"/>
      <c r="U107" s="141"/>
      <c r="V107" s="141"/>
      <c r="W107" s="25"/>
      <c r="X107" s="141"/>
      <c r="Y107" s="141"/>
      <c r="Z107" s="141"/>
      <c r="AA107" s="25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</row>
    <row r="108" spans="1:42" ht="10.7" customHeight="1" thickTop="1">
      <c r="B108" s="659" t="s">
        <v>180</v>
      </c>
      <c r="C108" s="488"/>
      <c r="D108" s="488"/>
      <c r="E108" s="488"/>
      <c r="F108" s="488"/>
      <c r="G108" s="488"/>
      <c r="H108" s="488"/>
      <c r="I108" s="488"/>
      <c r="K108" s="809" t="s">
        <v>35</v>
      </c>
      <c r="L108" s="810"/>
      <c r="M108" s="810"/>
      <c r="N108" s="810"/>
      <c r="O108" s="810"/>
      <c r="P108" s="810"/>
      <c r="Q108" s="810"/>
      <c r="R108" s="810"/>
      <c r="S108" s="810"/>
      <c r="T108" s="811"/>
      <c r="U108" s="815">
        <v>7</v>
      </c>
      <c r="V108" s="816"/>
      <c r="W108" s="781">
        <v>4</v>
      </c>
      <c r="X108" s="782"/>
      <c r="Y108" s="154" t="s">
        <v>100</v>
      </c>
      <c r="Z108" s="775">
        <v>0</v>
      </c>
      <c r="AA108" s="776"/>
      <c r="AB108" s="818">
        <v>0</v>
      </c>
      <c r="AC108" s="816"/>
      <c r="AD108" s="819" t="s">
        <v>6</v>
      </c>
      <c r="AE108" s="820"/>
      <c r="AF108" s="820"/>
      <c r="AG108" s="820"/>
      <c r="AH108" s="820"/>
      <c r="AI108" s="820"/>
      <c r="AJ108" s="820"/>
      <c r="AK108" s="820"/>
      <c r="AL108" s="820"/>
      <c r="AM108" s="821"/>
      <c r="AN108" s="141"/>
      <c r="AO108" s="141"/>
      <c r="AP108" s="141"/>
    </row>
    <row r="109" spans="1:42" ht="10.7" customHeight="1" thickBot="1">
      <c r="B109" s="488"/>
      <c r="C109" s="488"/>
      <c r="D109" s="488"/>
      <c r="E109" s="488"/>
      <c r="F109" s="488"/>
      <c r="G109" s="488"/>
      <c r="H109" s="488"/>
      <c r="I109" s="488"/>
      <c r="K109" s="812"/>
      <c r="L109" s="813"/>
      <c r="M109" s="813"/>
      <c r="N109" s="813"/>
      <c r="O109" s="813"/>
      <c r="P109" s="813"/>
      <c r="Q109" s="813"/>
      <c r="R109" s="813"/>
      <c r="S109" s="813"/>
      <c r="T109" s="814"/>
      <c r="U109" s="817"/>
      <c r="V109" s="816"/>
      <c r="W109" s="779">
        <v>3</v>
      </c>
      <c r="X109" s="780"/>
      <c r="Y109" s="155" t="s">
        <v>100</v>
      </c>
      <c r="Z109" s="777">
        <v>0</v>
      </c>
      <c r="AA109" s="778"/>
      <c r="AB109" s="818"/>
      <c r="AC109" s="816"/>
      <c r="AD109" s="822"/>
      <c r="AE109" s="823"/>
      <c r="AF109" s="823"/>
      <c r="AG109" s="823"/>
      <c r="AH109" s="823"/>
      <c r="AI109" s="823"/>
      <c r="AJ109" s="823"/>
      <c r="AK109" s="823"/>
      <c r="AL109" s="823"/>
      <c r="AM109" s="824"/>
      <c r="AN109" s="141"/>
      <c r="AO109" s="141"/>
      <c r="AP109" s="141"/>
    </row>
    <row r="110" spans="1:42" ht="10.7" customHeight="1" thickTop="1"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</row>
    <row r="111" spans="1:42" ht="10.7" customHeight="1" thickBot="1"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</row>
    <row r="112" spans="1:42" ht="10.7" customHeight="1">
      <c r="B112" s="617" t="s">
        <v>23</v>
      </c>
      <c r="C112" s="618"/>
      <c r="D112" s="796" t="s">
        <v>121</v>
      </c>
      <c r="E112" s="560"/>
      <c r="F112" s="560"/>
      <c r="G112" s="560"/>
      <c r="H112" s="560"/>
      <c r="I112" s="560"/>
      <c r="J112" s="560"/>
      <c r="K112" s="560"/>
      <c r="L112" s="560"/>
      <c r="M112" s="560"/>
      <c r="N112" s="560"/>
      <c r="O112" s="560"/>
      <c r="P112" s="560"/>
      <c r="Q112" s="560"/>
      <c r="R112" s="560"/>
      <c r="S112" s="560"/>
      <c r="T112" s="560"/>
      <c r="U112" s="561"/>
      <c r="W112" s="559" t="s">
        <v>191</v>
      </c>
      <c r="X112" s="560"/>
      <c r="Y112" s="560"/>
      <c r="Z112" s="561"/>
      <c r="AA112" s="565" t="s">
        <v>280</v>
      </c>
      <c r="AB112" s="560"/>
      <c r="AC112" s="560"/>
      <c r="AD112" s="560"/>
      <c r="AE112" s="560"/>
      <c r="AF112" s="560"/>
      <c r="AG112" s="560"/>
      <c r="AH112" s="560"/>
      <c r="AI112" s="560"/>
      <c r="AJ112" s="561"/>
    </row>
    <row r="113" spans="1:36" ht="10.7" customHeight="1">
      <c r="B113" s="619"/>
      <c r="C113" s="620"/>
      <c r="D113" s="797"/>
      <c r="E113" s="563"/>
      <c r="F113" s="563"/>
      <c r="G113" s="563"/>
      <c r="H113" s="563"/>
      <c r="I113" s="563"/>
      <c r="J113" s="563"/>
      <c r="K113" s="563"/>
      <c r="L113" s="563"/>
      <c r="M113" s="563"/>
      <c r="N113" s="563"/>
      <c r="O113" s="563"/>
      <c r="P113" s="563"/>
      <c r="Q113" s="563"/>
      <c r="R113" s="563"/>
      <c r="S113" s="563"/>
      <c r="T113" s="563"/>
      <c r="U113" s="564"/>
      <c r="W113" s="562"/>
      <c r="X113" s="563"/>
      <c r="Y113" s="563"/>
      <c r="Z113" s="564"/>
      <c r="AA113" s="562"/>
      <c r="AB113" s="563"/>
      <c r="AC113" s="563"/>
      <c r="AD113" s="563"/>
      <c r="AE113" s="563"/>
      <c r="AF113" s="563"/>
      <c r="AG113" s="563"/>
      <c r="AH113" s="563"/>
      <c r="AI113" s="563"/>
      <c r="AJ113" s="564"/>
    </row>
    <row r="114" spans="1:36" ht="10.7" customHeight="1"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</row>
    <row r="115" spans="1:36" ht="10.7" customHeight="1">
      <c r="B115" s="565" t="s">
        <v>30</v>
      </c>
      <c r="C115" s="560"/>
      <c r="D115" s="560"/>
      <c r="E115" s="560"/>
      <c r="F115" s="560"/>
      <c r="G115" s="561"/>
      <c r="H115" s="586" t="s">
        <v>13</v>
      </c>
      <c r="I115" s="587"/>
      <c r="J115" s="587"/>
      <c r="K115" s="587"/>
      <c r="L115" s="587"/>
      <c r="M115" s="588"/>
      <c r="N115" s="586" t="s">
        <v>34</v>
      </c>
      <c r="O115" s="587"/>
      <c r="P115" s="587"/>
      <c r="Q115" s="587"/>
      <c r="R115" s="587"/>
      <c r="S115" s="588"/>
      <c r="T115" s="586" t="s">
        <v>40</v>
      </c>
      <c r="U115" s="587"/>
      <c r="V115" s="587"/>
      <c r="W115" s="587"/>
      <c r="X115" s="587"/>
      <c r="Y115" s="588"/>
      <c r="Z115" s="565" t="s">
        <v>101</v>
      </c>
      <c r="AA115" s="561"/>
      <c r="AB115" s="565" t="s">
        <v>98</v>
      </c>
      <c r="AC115" s="561"/>
      <c r="AD115" s="565" t="s">
        <v>102</v>
      </c>
      <c r="AE115" s="561"/>
      <c r="AF115" s="565" t="s">
        <v>103</v>
      </c>
      <c r="AG115" s="560"/>
      <c r="AH115" s="561"/>
      <c r="AI115" s="565" t="s">
        <v>104</v>
      </c>
      <c r="AJ115" s="561"/>
    </row>
    <row r="116" spans="1:36" ht="10.7" customHeight="1">
      <c r="B116" s="562"/>
      <c r="C116" s="563"/>
      <c r="D116" s="563"/>
      <c r="E116" s="563"/>
      <c r="F116" s="563"/>
      <c r="G116" s="564"/>
      <c r="H116" s="589"/>
      <c r="I116" s="590"/>
      <c r="J116" s="590"/>
      <c r="K116" s="590"/>
      <c r="L116" s="590"/>
      <c r="M116" s="591"/>
      <c r="N116" s="589"/>
      <c r="O116" s="590"/>
      <c r="P116" s="590"/>
      <c r="Q116" s="590"/>
      <c r="R116" s="590"/>
      <c r="S116" s="591"/>
      <c r="T116" s="589"/>
      <c r="U116" s="590"/>
      <c r="V116" s="590"/>
      <c r="W116" s="590"/>
      <c r="X116" s="590"/>
      <c r="Y116" s="591"/>
      <c r="Z116" s="562"/>
      <c r="AA116" s="564"/>
      <c r="AB116" s="562"/>
      <c r="AC116" s="564"/>
      <c r="AD116" s="562"/>
      <c r="AE116" s="564"/>
      <c r="AF116" s="562"/>
      <c r="AG116" s="563"/>
      <c r="AH116" s="564"/>
      <c r="AI116" s="562"/>
      <c r="AJ116" s="564"/>
    </row>
    <row r="117" spans="1:36" ht="10.7" customHeight="1">
      <c r="A117" s="215">
        <v>1</v>
      </c>
      <c r="B117" s="592" t="s">
        <v>13</v>
      </c>
      <c r="C117" s="593"/>
      <c r="D117" s="593"/>
      <c r="E117" s="593"/>
      <c r="F117" s="593"/>
      <c r="G117" s="594"/>
      <c r="H117" s="572"/>
      <c r="I117" s="573"/>
      <c r="J117" s="573"/>
      <c r="K117" s="573"/>
      <c r="L117" s="573"/>
      <c r="M117" s="574"/>
      <c r="N117" s="568" t="s">
        <v>289</v>
      </c>
      <c r="O117" s="578">
        <v>2</v>
      </c>
      <c r="P117" s="579"/>
      <c r="Q117" s="566" t="s">
        <v>62</v>
      </c>
      <c r="R117" s="578">
        <v>0</v>
      </c>
      <c r="S117" s="561"/>
      <c r="T117" s="568" t="s">
        <v>289</v>
      </c>
      <c r="U117" s="578">
        <v>3</v>
      </c>
      <c r="V117" s="579"/>
      <c r="W117" s="566" t="s">
        <v>62</v>
      </c>
      <c r="X117" s="578">
        <v>1</v>
      </c>
      <c r="Y117" s="561"/>
      <c r="Z117" s="565">
        <v>6</v>
      </c>
      <c r="AA117" s="561"/>
      <c r="AB117" s="565">
        <v>5</v>
      </c>
      <c r="AC117" s="561"/>
      <c r="AD117" s="565">
        <v>1</v>
      </c>
      <c r="AE117" s="561"/>
      <c r="AF117" s="565">
        <v>4</v>
      </c>
      <c r="AG117" s="560"/>
      <c r="AH117" s="561"/>
      <c r="AI117" s="565">
        <v>1</v>
      </c>
      <c r="AJ117" s="561"/>
    </row>
    <row r="118" spans="1:36" ht="10.7" customHeight="1">
      <c r="A118" s="215"/>
      <c r="B118" s="595"/>
      <c r="C118" s="596"/>
      <c r="D118" s="596"/>
      <c r="E118" s="596"/>
      <c r="F118" s="596"/>
      <c r="G118" s="597"/>
      <c r="H118" s="575"/>
      <c r="I118" s="576"/>
      <c r="J118" s="576"/>
      <c r="K118" s="576"/>
      <c r="L118" s="576"/>
      <c r="M118" s="577"/>
      <c r="N118" s="569"/>
      <c r="O118" s="580"/>
      <c r="P118" s="581"/>
      <c r="Q118" s="567"/>
      <c r="R118" s="580"/>
      <c r="S118" s="564"/>
      <c r="T118" s="569"/>
      <c r="U118" s="580"/>
      <c r="V118" s="581"/>
      <c r="W118" s="567"/>
      <c r="X118" s="580"/>
      <c r="Y118" s="564"/>
      <c r="Z118" s="562"/>
      <c r="AA118" s="564"/>
      <c r="AB118" s="562"/>
      <c r="AC118" s="564"/>
      <c r="AD118" s="562"/>
      <c r="AE118" s="564"/>
      <c r="AF118" s="562"/>
      <c r="AG118" s="563"/>
      <c r="AH118" s="564"/>
      <c r="AI118" s="562"/>
      <c r="AJ118" s="564"/>
    </row>
    <row r="119" spans="1:36" ht="10.7" customHeight="1">
      <c r="A119" s="215">
        <v>2</v>
      </c>
      <c r="B119" s="592" t="s">
        <v>34</v>
      </c>
      <c r="C119" s="593"/>
      <c r="D119" s="593"/>
      <c r="E119" s="593"/>
      <c r="F119" s="593"/>
      <c r="G119" s="594"/>
      <c r="H119" s="568" t="s">
        <v>290</v>
      </c>
      <c r="I119" s="578">
        <v>0</v>
      </c>
      <c r="J119" s="579"/>
      <c r="K119" s="566" t="s">
        <v>62</v>
      </c>
      <c r="L119" s="578">
        <v>2</v>
      </c>
      <c r="M119" s="561"/>
      <c r="N119" s="572"/>
      <c r="O119" s="573"/>
      <c r="P119" s="573"/>
      <c r="Q119" s="573"/>
      <c r="R119" s="573"/>
      <c r="S119" s="574"/>
      <c r="T119" s="568" t="s">
        <v>290</v>
      </c>
      <c r="U119" s="578">
        <v>0</v>
      </c>
      <c r="V119" s="579"/>
      <c r="W119" s="566" t="s">
        <v>62</v>
      </c>
      <c r="X119" s="578">
        <v>4</v>
      </c>
      <c r="Y119" s="561"/>
      <c r="Z119" s="565">
        <v>0</v>
      </c>
      <c r="AA119" s="561"/>
      <c r="AB119" s="565">
        <v>0</v>
      </c>
      <c r="AC119" s="561"/>
      <c r="AD119" s="565">
        <v>6</v>
      </c>
      <c r="AE119" s="561"/>
      <c r="AF119" s="565">
        <v>-6</v>
      </c>
      <c r="AG119" s="560"/>
      <c r="AH119" s="561"/>
      <c r="AI119" s="565">
        <v>3</v>
      </c>
      <c r="AJ119" s="561"/>
    </row>
    <row r="120" spans="1:36" ht="10.7" customHeight="1" thickBot="1">
      <c r="A120" s="215"/>
      <c r="B120" s="798"/>
      <c r="C120" s="799"/>
      <c r="D120" s="799"/>
      <c r="E120" s="799"/>
      <c r="F120" s="799"/>
      <c r="G120" s="800"/>
      <c r="H120" s="569"/>
      <c r="I120" s="580"/>
      <c r="J120" s="581"/>
      <c r="K120" s="567"/>
      <c r="L120" s="580"/>
      <c r="M120" s="564"/>
      <c r="N120" s="575"/>
      <c r="O120" s="576"/>
      <c r="P120" s="576"/>
      <c r="Q120" s="576"/>
      <c r="R120" s="576"/>
      <c r="S120" s="577"/>
      <c r="T120" s="569"/>
      <c r="U120" s="580"/>
      <c r="V120" s="581"/>
      <c r="W120" s="567"/>
      <c r="X120" s="580"/>
      <c r="Y120" s="564"/>
      <c r="Z120" s="562"/>
      <c r="AA120" s="564"/>
      <c r="AB120" s="562"/>
      <c r="AC120" s="564"/>
      <c r="AD120" s="562"/>
      <c r="AE120" s="564"/>
      <c r="AF120" s="562"/>
      <c r="AG120" s="563"/>
      <c r="AH120" s="564"/>
      <c r="AI120" s="825"/>
      <c r="AJ120" s="215"/>
    </row>
    <row r="121" spans="1:36" ht="10.7" customHeight="1" thickTop="1">
      <c r="A121" s="214">
        <v>3</v>
      </c>
      <c r="B121" s="801" t="s">
        <v>40</v>
      </c>
      <c r="C121" s="802"/>
      <c r="D121" s="802"/>
      <c r="E121" s="802"/>
      <c r="F121" s="802"/>
      <c r="G121" s="803"/>
      <c r="H121" s="783" t="s">
        <v>290</v>
      </c>
      <c r="I121" s="578">
        <v>1</v>
      </c>
      <c r="J121" s="579"/>
      <c r="K121" s="566" t="s">
        <v>62</v>
      </c>
      <c r="L121" s="578">
        <v>3</v>
      </c>
      <c r="M121" s="561"/>
      <c r="N121" s="568" t="s">
        <v>289</v>
      </c>
      <c r="O121" s="578">
        <v>4</v>
      </c>
      <c r="P121" s="579"/>
      <c r="Q121" s="566" t="s">
        <v>62</v>
      </c>
      <c r="R121" s="578">
        <v>0</v>
      </c>
      <c r="S121" s="561"/>
      <c r="T121" s="572"/>
      <c r="U121" s="573"/>
      <c r="V121" s="573"/>
      <c r="W121" s="573"/>
      <c r="X121" s="573"/>
      <c r="Y121" s="574"/>
      <c r="Z121" s="565">
        <v>3</v>
      </c>
      <c r="AA121" s="561"/>
      <c r="AB121" s="565">
        <v>5</v>
      </c>
      <c r="AC121" s="561"/>
      <c r="AD121" s="565">
        <v>3</v>
      </c>
      <c r="AE121" s="561"/>
      <c r="AF121" s="565">
        <v>2</v>
      </c>
      <c r="AG121" s="560"/>
      <c r="AH121" s="560"/>
      <c r="AI121" s="842">
        <v>2</v>
      </c>
      <c r="AJ121" s="843"/>
    </row>
    <row r="122" spans="1:36" ht="10.7" customHeight="1" thickBot="1">
      <c r="A122" s="214"/>
      <c r="B122" s="804"/>
      <c r="C122" s="805"/>
      <c r="D122" s="805"/>
      <c r="E122" s="805"/>
      <c r="F122" s="805"/>
      <c r="G122" s="806"/>
      <c r="H122" s="784"/>
      <c r="I122" s="580"/>
      <c r="J122" s="581"/>
      <c r="K122" s="567"/>
      <c r="L122" s="580"/>
      <c r="M122" s="564"/>
      <c r="N122" s="569"/>
      <c r="O122" s="580"/>
      <c r="P122" s="581"/>
      <c r="Q122" s="567"/>
      <c r="R122" s="580"/>
      <c r="S122" s="564"/>
      <c r="T122" s="575"/>
      <c r="U122" s="576"/>
      <c r="V122" s="576"/>
      <c r="W122" s="576"/>
      <c r="X122" s="576"/>
      <c r="Y122" s="577"/>
      <c r="Z122" s="562"/>
      <c r="AA122" s="564"/>
      <c r="AB122" s="562"/>
      <c r="AC122" s="564"/>
      <c r="AD122" s="562"/>
      <c r="AE122" s="564"/>
      <c r="AF122" s="562"/>
      <c r="AG122" s="563"/>
      <c r="AH122" s="563"/>
      <c r="AI122" s="844"/>
      <c r="AJ122" s="845"/>
    </row>
    <row r="123" spans="1:36" ht="10.7" customHeight="1" thickTop="1"/>
    <row r="124" spans="1:36" ht="10.7" customHeight="1">
      <c r="B124" s="565" t="s">
        <v>36</v>
      </c>
      <c r="C124" s="560"/>
      <c r="D124" s="560"/>
      <c r="E124" s="560"/>
      <c r="F124" s="560"/>
      <c r="G124" s="561"/>
      <c r="H124" s="586" t="s">
        <v>32</v>
      </c>
      <c r="I124" s="587"/>
      <c r="J124" s="587"/>
      <c r="K124" s="587"/>
      <c r="L124" s="587"/>
      <c r="M124" s="588"/>
      <c r="N124" s="586" t="s">
        <v>280</v>
      </c>
      <c r="O124" s="587"/>
      <c r="P124" s="587"/>
      <c r="Q124" s="587"/>
      <c r="R124" s="587"/>
      <c r="S124" s="588"/>
      <c r="T124" s="586" t="s">
        <v>31</v>
      </c>
      <c r="U124" s="587"/>
      <c r="V124" s="587"/>
      <c r="W124" s="587"/>
      <c r="X124" s="587"/>
      <c r="Y124" s="588"/>
      <c r="Z124" s="565" t="s">
        <v>101</v>
      </c>
      <c r="AA124" s="561"/>
      <c r="AB124" s="565" t="s">
        <v>98</v>
      </c>
      <c r="AC124" s="561"/>
      <c r="AD124" s="565" t="s">
        <v>102</v>
      </c>
      <c r="AE124" s="561"/>
      <c r="AF124" s="565" t="s">
        <v>103</v>
      </c>
      <c r="AG124" s="560"/>
      <c r="AH124" s="561"/>
      <c r="AI124" s="565" t="s">
        <v>104</v>
      </c>
      <c r="AJ124" s="561"/>
    </row>
    <row r="125" spans="1:36" ht="10.7" customHeight="1">
      <c r="B125" s="562"/>
      <c r="C125" s="563"/>
      <c r="D125" s="563"/>
      <c r="E125" s="563"/>
      <c r="F125" s="563"/>
      <c r="G125" s="564"/>
      <c r="H125" s="589"/>
      <c r="I125" s="590"/>
      <c r="J125" s="590"/>
      <c r="K125" s="590"/>
      <c r="L125" s="590"/>
      <c r="M125" s="591"/>
      <c r="N125" s="589"/>
      <c r="O125" s="590"/>
      <c r="P125" s="590"/>
      <c r="Q125" s="590"/>
      <c r="R125" s="590"/>
      <c r="S125" s="591"/>
      <c r="T125" s="589"/>
      <c r="U125" s="590"/>
      <c r="V125" s="590"/>
      <c r="W125" s="590"/>
      <c r="X125" s="590"/>
      <c r="Y125" s="591"/>
      <c r="Z125" s="562"/>
      <c r="AA125" s="564"/>
      <c r="AB125" s="562"/>
      <c r="AC125" s="564"/>
      <c r="AD125" s="562"/>
      <c r="AE125" s="564"/>
      <c r="AF125" s="562"/>
      <c r="AG125" s="563"/>
      <c r="AH125" s="564"/>
      <c r="AI125" s="562"/>
      <c r="AJ125" s="564"/>
    </row>
    <row r="126" spans="1:36" ht="10.7" customHeight="1">
      <c r="A126" s="215">
        <v>4</v>
      </c>
      <c r="B126" s="592" t="s">
        <v>32</v>
      </c>
      <c r="C126" s="593"/>
      <c r="D126" s="593"/>
      <c r="E126" s="593"/>
      <c r="F126" s="593"/>
      <c r="G126" s="594"/>
      <c r="H126" s="572"/>
      <c r="I126" s="573"/>
      <c r="J126" s="573"/>
      <c r="K126" s="573"/>
      <c r="L126" s="573"/>
      <c r="M126" s="574"/>
      <c r="N126" s="570" t="s">
        <v>289</v>
      </c>
      <c r="O126" s="578">
        <v>6</v>
      </c>
      <c r="P126" s="579"/>
      <c r="Q126" s="560" t="s">
        <v>62</v>
      </c>
      <c r="R126" s="578">
        <v>0</v>
      </c>
      <c r="S126" s="561"/>
      <c r="T126" s="570" t="s">
        <v>289</v>
      </c>
      <c r="U126" s="578">
        <v>2</v>
      </c>
      <c r="V126" s="579"/>
      <c r="W126" s="560" t="s">
        <v>62</v>
      </c>
      <c r="X126" s="578">
        <v>0</v>
      </c>
      <c r="Y126" s="561"/>
      <c r="Z126" s="565">
        <v>6</v>
      </c>
      <c r="AA126" s="561"/>
      <c r="AB126" s="565">
        <v>8</v>
      </c>
      <c r="AC126" s="561"/>
      <c r="AD126" s="565">
        <v>0</v>
      </c>
      <c r="AE126" s="561"/>
      <c r="AF126" s="565">
        <v>8</v>
      </c>
      <c r="AG126" s="560"/>
      <c r="AH126" s="561"/>
      <c r="AI126" s="565">
        <v>1</v>
      </c>
      <c r="AJ126" s="561"/>
    </row>
    <row r="127" spans="1:36" ht="10.7" customHeight="1" thickBot="1">
      <c r="A127" s="215"/>
      <c r="B127" s="798"/>
      <c r="C127" s="799"/>
      <c r="D127" s="799"/>
      <c r="E127" s="799"/>
      <c r="F127" s="799"/>
      <c r="G127" s="800"/>
      <c r="H127" s="575"/>
      <c r="I127" s="576"/>
      <c r="J127" s="576"/>
      <c r="K127" s="576"/>
      <c r="L127" s="576"/>
      <c r="M127" s="577"/>
      <c r="N127" s="571"/>
      <c r="O127" s="580"/>
      <c r="P127" s="581"/>
      <c r="Q127" s="563"/>
      <c r="R127" s="580"/>
      <c r="S127" s="564"/>
      <c r="T127" s="571"/>
      <c r="U127" s="580"/>
      <c r="V127" s="581"/>
      <c r="W127" s="563"/>
      <c r="X127" s="580"/>
      <c r="Y127" s="564"/>
      <c r="Z127" s="562"/>
      <c r="AA127" s="564"/>
      <c r="AB127" s="562"/>
      <c r="AC127" s="564"/>
      <c r="AD127" s="562"/>
      <c r="AE127" s="564"/>
      <c r="AF127" s="562"/>
      <c r="AG127" s="563"/>
      <c r="AH127" s="564"/>
      <c r="AI127" s="825"/>
      <c r="AJ127" s="215"/>
    </row>
    <row r="128" spans="1:36" ht="10.7" customHeight="1" thickTop="1">
      <c r="A128" s="214">
        <v>5</v>
      </c>
      <c r="B128" s="801" t="s">
        <v>280</v>
      </c>
      <c r="C128" s="802"/>
      <c r="D128" s="802"/>
      <c r="E128" s="802"/>
      <c r="F128" s="802"/>
      <c r="G128" s="803"/>
      <c r="H128" s="785" t="s">
        <v>290</v>
      </c>
      <c r="I128" s="578">
        <v>0</v>
      </c>
      <c r="J128" s="579"/>
      <c r="K128" s="560" t="s">
        <v>62</v>
      </c>
      <c r="L128" s="578">
        <v>6</v>
      </c>
      <c r="M128" s="561"/>
      <c r="N128" s="572"/>
      <c r="O128" s="573"/>
      <c r="P128" s="573"/>
      <c r="Q128" s="573"/>
      <c r="R128" s="573"/>
      <c r="S128" s="574"/>
      <c r="T128" s="570" t="s">
        <v>289</v>
      </c>
      <c r="U128" s="578">
        <v>2</v>
      </c>
      <c r="V128" s="579"/>
      <c r="W128" s="560" t="s">
        <v>62</v>
      </c>
      <c r="X128" s="578">
        <v>0</v>
      </c>
      <c r="Y128" s="561"/>
      <c r="Z128" s="565">
        <v>3</v>
      </c>
      <c r="AA128" s="561"/>
      <c r="AB128" s="565">
        <v>2</v>
      </c>
      <c r="AC128" s="561"/>
      <c r="AD128" s="565">
        <v>6</v>
      </c>
      <c r="AE128" s="561"/>
      <c r="AF128" s="565">
        <v>-4</v>
      </c>
      <c r="AG128" s="560"/>
      <c r="AH128" s="560"/>
      <c r="AI128" s="842">
        <v>2</v>
      </c>
      <c r="AJ128" s="843"/>
    </row>
    <row r="129" spans="1:64" ht="10.7" customHeight="1" thickBot="1">
      <c r="A129" s="214"/>
      <c r="B129" s="804"/>
      <c r="C129" s="805"/>
      <c r="D129" s="805"/>
      <c r="E129" s="805"/>
      <c r="F129" s="805"/>
      <c r="G129" s="806"/>
      <c r="H129" s="232"/>
      <c r="I129" s="580"/>
      <c r="J129" s="581"/>
      <c r="K129" s="563"/>
      <c r="L129" s="580"/>
      <c r="M129" s="564"/>
      <c r="N129" s="575"/>
      <c r="O129" s="576"/>
      <c r="P129" s="576"/>
      <c r="Q129" s="576"/>
      <c r="R129" s="576"/>
      <c r="S129" s="577"/>
      <c r="T129" s="571"/>
      <c r="U129" s="580"/>
      <c r="V129" s="581"/>
      <c r="W129" s="563"/>
      <c r="X129" s="580"/>
      <c r="Y129" s="564"/>
      <c r="Z129" s="562"/>
      <c r="AA129" s="564"/>
      <c r="AB129" s="562"/>
      <c r="AC129" s="564"/>
      <c r="AD129" s="562"/>
      <c r="AE129" s="564"/>
      <c r="AF129" s="562"/>
      <c r="AG129" s="563"/>
      <c r="AH129" s="563"/>
      <c r="AI129" s="844"/>
      <c r="AJ129" s="845"/>
    </row>
    <row r="130" spans="1:64" ht="10.7" customHeight="1" thickTop="1">
      <c r="A130" s="215">
        <v>6</v>
      </c>
      <c r="B130" s="798" t="s">
        <v>31</v>
      </c>
      <c r="C130" s="799"/>
      <c r="D130" s="799"/>
      <c r="E130" s="799"/>
      <c r="F130" s="799"/>
      <c r="G130" s="800"/>
      <c r="H130" s="570" t="s">
        <v>290</v>
      </c>
      <c r="I130" s="578">
        <v>0</v>
      </c>
      <c r="J130" s="579"/>
      <c r="K130" s="560" t="s">
        <v>62</v>
      </c>
      <c r="L130" s="578">
        <v>2</v>
      </c>
      <c r="M130" s="561"/>
      <c r="N130" s="570" t="s">
        <v>290</v>
      </c>
      <c r="O130" s="578">
        <v>0</v>
      </c>
      <c r="P130" s="579"/>
      <c r="Q130" s="560" t="s">
        <v>62</v>
      </c>
      <c r="R130" s="578">
        <v>2</v>
      </c>
      <c r="S130" s="561"/>
      <c r="T130" s="572"/>
      <c r="U130" s="573"/>
      <c r="V130" s="573"/>
      <c r="W130" s="573"/>
      <c r="X130" s="573"/>
      <c r="Y130" s="574"/>
      <c r="Z130" s="565">
        <v>0</v>
      </c>
      <c r="AA130" s="561"/>
      <c r="AB130" s="565">
        <v>0</v>
      </c>
      <c r="AC130" s="561"/>
      <c r="AD130" s="565">
        <v>4</v>
      </c>
      <c r="AE130" s="561"/>
      <c r="AF130" s="565">
        <v>-4</v>
      </c>
      <c r="AG130" s="560"/>
      <c r="AH130" s="561"/>
      <c r="AI130" s="565">
        <v>3</v>
      </c>
      <c r="AJ130" s="561"/>
    </row>
    <row r="131" spans="1:64" ht="10.7" customHeight="1">
      <c r="A131" s="215"/>
      <c r="B131" s="595"/>
      <c r="C131" s="596"/>
      <c r="D131" s="596"/>
      <c r="E131" s="596"/>
      <c r="F131" s="596"/>
      <c r="G131" s="597"/>
      <c r="H131" s="571"/>
      <c r="I131" s="580"/>
      <c r="J131" s="581"/>
      <c r="K131" s="563"/>
      <c r="L131" s="580"/>
      <c r="M131" s="564"/>
      <c r="N131" s="571"/>
      <c r="O131" s="580"/>
      <c r="P131" s="581"/>
      <c r="Q131" s="563"/>
      <c r="R131" s="580"/>
      <c r="S131" s="564"/>
      <c r="T131" s="575"/>
      <c r="U131" s="576"/>
      <c r="V131" s="576"/>
      <c r="W131" s="576"/>
      <c r="X131" s="576"/>
      <c r="Y131" s="577"/>
      <c r="Z131" s="562"/>
      <c r="AA131" s="564"/>
      <c r="AB131" s="562"/>
      <c r="AC131" s="564"/>
      <c r="AD131" s="562"/>
      <c r="AE131" s="564"/>
      <c r="AF131" s="562"/>
      <c r="AG131" s="563"/>
      <c r="AH131" s="564"/>
      <c r="AI131" s="562"/>
      <c r="AJ131" s="564"/>
    </row>
    <row r="132" spans="1:64" ht="10.7" customHeight="1" thickBot="1"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25"/>
      <c r="T132" s="141"/>
      <c r="U132" s="141"/>
      <c r="V132" s="141"/>
      <c r="W132" s="25"/>
      <c r="X132" s="141"/>
      <c r="Y132" s="141"/>
      <c r="Z132" s="141"/>
      <c r="AA132" s="25"/>
      <c r="AB132" s="141"/>
      <c r="AC132" s="141"/>
      <c r="AD132" s="141"/>
      <c r="AE132" s="141"/>
      <c r="AF132" s="141"/>
      <c r="AG132" s="141"/>
      <c r="AH132" s="141"/>
      <c r="AI132" s="141"/>
      <c r="AJ132" s="141"/>
      <c r="AK132" s="141"/>
      <c r="AL132" s="141"/>
      <c r="AM132" s="141"/>
      <c r="AN132" s="141"/>
      <c r="AO132" s="141"/>
      <c r="AP132" s="141"/>
    </row>
    <row r="133" spans="1:64" ht="10.7" customHeight="1" thickTop="1">
      <c r="B133" s="659" t="s">
        <v>180</v>
      </c>
      <c r="C133" s="488"/>
      <c r="D133" s="488"/>
      <c r="E133" s="488"/>
      <c r="F133" s="488"/>
      <c r="G133" s="488"/>
      <c r="H133" s="488"/>
      <c r="I133" s="488"/>
      <c r="K133" s="829" t="s">
        <v>13</v>
      </c>
      <c r="L133" s="830"/>
      <c r="M133" s="830"/>
      <c r="N133" s="830"/>
      <c r="O133" s="830"/>
      <c r="P133" s="830"/>
      <c r="Q133" s="830"/>
      <c r="R133" s="830"/>
      <c r="S133" s="830"/>
      <c r="T133" s="831"/>
      <c r="U133" s="818">
        <v>0</v>
      </c>
      <c r="V133" s="816"/>
      <c r="W133" s="781">
        <v>0</v>
      </c>
      <c r="X133" s="782"/>
      <c r="Y133" s="154" t="s">
        <v>100</v>
      </c>
      <c r="Z133" s="775">
        <v>4</v>
      </c>
      <c r="AA133" s="776"/>
      <c r="AB133" s="818">
        <v>4</v>
      </c>
      <c r="AC133" s="835"/>
      <c r="AD133" s="846" t="s">
        <v>32</v>
      </c>
      <c r="AE133" s="847"/>
      <c r="AF133" s="847"/>
      <c r="AG133" s="847"/>
      <c r="AH133" s="847"/>
      <c r="AI133" s="847"/>
      <c r="AJ133" s="847"/>
      <c r="AK133" s="847"/>
      <c r="AL133" s="847"/>
      <c r="AM133" s="848"/>
      <c r="AN133" s="141"/>
      <c r="AO133" s="141"/>
      <c r="AP133" s="141"/>
    </row>
    <row r="134" spans="1:64" ht="10.7" customHeight="1" thickBot="1">
      <c r="B134" s="488"/>
      <c r="C134" s="488"/>
      <c r="D134" s="488"/>
      <c r="E134" s="488"/>
      <c r="F134" s="488"/>
      <c r="G134" s="488"/>
      <c r="H134" s="488"/>
      <c r="I134" s="488"/>
      <c r="K134" s="832"/>
      <c r="L134" s="833"/>
      <c r="M134" s="833"/>
      <c r="N134" s="833"/>
      <c r="O134" s="833"/>
      <c r="P134" s="833"/>
      <c r="Q134" s="833"/>
      <c r="R134" s="833"/>
      <c r="S134" s="833"/>
      <c r="T134" s="834"/>
      <c r="U134" s="816"/>
      <c r="V134" s="816"/>
      <c r="W134" s="779">
        <v>0</v>
      </c>
      <c r="X134" s="780"/>
      <c r="Y134" s="155" t="s">
        <v>100</v>
      </c>
      <c r="Z134" s="777">
        <v>0</v>
      </c>
      <c r="AA134" s="778"/>
      <c r="AB134" s="818"/>
      <c r="AC134" s="835"/>
      <c r="AD134" s="849"/>
      <c r="AE134" s="850"/>
      <c r="AF134" s="850"/>
      <c r="AG134" s="850"/>
      <c r="AH134" s="850"/>
      <c r="AI134" s="850"/>
      <c r="AJ134" s="850"/>
      <c r="AK134" s="850"/>
      <c r="AL134" s="850"/>
      <c r="AM134" s="851"/>
      <c r="AN134" s="141"/>
      <c r="AO134" s="141"/>
      <c r="AP134" s="141"/>
    </row>
    <row r="135" spans="1:64" ht="10.7" customHeight="1" thickTop="1">
      <c r="A135" s="141"/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/>
      <c r="AB135" s="141"/>
      <c r="AC135" s="141"/>
      <c r="AD135" s="141"/>
      <c r="AE135" s="141"/>
      <c r="AF135" s="141"/>
      <c r="AG135" s="141"/>
      <c r="AH135" s="141"/>
      <c r="AI135" s="141"/>
      <c r="AJ135" s="141"/>
      <c r="AK135" s="141"/>
      <c r="AL135" s="141"/>
      <c r="AM135" s="141"/>
      <c r="AN135" s="141"/>
      <c r="AO135" s="141"/>
      <c r="AP135" s="141"/>
    </row>
    <row r="136" spans="1:64" ht="10.7" customHeight="1">
      <c r="C136" s="141"/>
      <c r="D136" s="128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  <c r="AA136" s="141"/>
      <c r="AB136" s="141"/>
      <c r="AC136" s="141"/>
      <c r="AD136" s="141"/>
      <c r="AE136" s="141"/>
      <c r="AF136" s="141"/>
      <c r="AG136" s="141"/>
      <c r="AH136" s="141"/>
      <c r="AI136" s="141"/>
      <c r="AJ136" s="141"/>
      <c r="AK136" s="141"/>
      <c r="AL136" s="141"/>
      <c r="AM136" s="141"/>
      <c r="AN136" s="141"/>
      <c r="AO136" s="141"/>
      <c r="AP136" s="141"/>
    </row>
    <row r="137" spans="1:64" ht="10.7" customHeight="1">
      <c r="B137" s="141"/>
      <c r="C137" s="141"/>
      <c r="D137" s="128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  <c r="AA137" s="141"/>
      <c r="AB137" s="141"/>
      <c r="AC137" s="141"/>
      <c r="AD137" s="141"/>
      <c r="AE137" s="141"/>
      <c r="AF137" s="141"/>
      <c r="AG137" s="141"/>
      <c r="AH137" s="141"/>
      <c r="AI137" s="141"/>
      <c r="AJ137" s="141"/>
      <c r="AK137" s="141"/>
      <c r="AL137" s="141"/>
      <c r="AM137" s="141"/>
      <c r="AT137" s="141"/>
      <c r="AU137" s="141"/>
      <c r="AV137" s="141"/>
      <c r="AW137" s="141"/>
      <c r="AX137" s="141"/>
      <c r="AY137" s="141"/>
      <c r="AZ137" s="141"/>
      <c r="BA137" s="141"/>
      <c r="BB137" s="141"/>
      <c r="BC137" s="141"/>
      <c r="BD137" s="141"/>
      <c r="BE137" s="141"/>
      <c r="BF137" s="141"/>
      <c r="BG137" s="141"/>
      <c r="BH137" s="141"/>
      <c r="BI137" s="141"/>
      <c r="BJ137" s="141"/>
      <c r="BK137" s="141"/>
      <c r="BL137" s="141"/>
    </row>
    <row r="138" spans="1:64" ht="10.7" customHeight="1">
      <c r="B138" s="141"/>
      <c r="C138" s="141"/>
      <c r="D138" s="128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  <c r="AA138" s="141"/>
      <c r="AB138" s="141"/>
      <c r="AC138" s="141"/>
      <c r="AD138" s="141"/>
      <c r="AE138" s="141"/>
      <c r="AF138" s="141"/>
      <c r="AG138" s="141"/>
      <c r="AH138" s="141"/>
      <c r="AI138" s="141"/>
      <c r="AJ138" s="141"/>
      <c r="AK138" s="141"/>
      <c r="AL138" s="141"/>
      <c r="AM138" s="141"/>
      <c r="AT138" s="141"/>
      <c r="AU138" s="141"/>
      <c r="AV138" s="141"/>
      <c r="AW138" s="141"/>
      <c r="AX138" s="141"/>
      <c r="AY138" s="141"/>
      <c r="AZ138" s="141"/>
      <c r="BA138" s="141"/>
      <c r="BB138" s="141"/>
      <c r="BC138" s="141"/>
      <c r="BD138" s="141"/>
      <c r="BE138" s="141"/>
      <c r="BF138" s="141"/>
      <c r="BG138" s="141"/>
      <c r="BH138" s="141"/>
      <c r="BI138" s="141"/>
      <c r="BJ138" s="141"/>
      <c r="BK138" s="141"/>
      <c r="BL138" s="141"/>
    </row>
    <row r="139" spans="1:64" ht="10.7" customHeight="1">
      <c r="B139" s="141"/>
      <c r="C139" s="141"/>
      <c r="D139" s="128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1"/>
      <c r="AC139" s="141"/>
      <c r="AD139" s="141"/>
      <c r="AE139" s="141"/>
      <c r="AF139" s="141"/>
      <c r="AG139" s="141"/>
      <c r="AH139" s="141"/>
      <c r="AI139" s="141"/>
      <c r="AJ139" s="141"/>
      <c r="AK139" s="141"/>
      <c r="AL139" s="141"/>
      <c r="AM139" s="141"/>
      <c r="AT139" s="141"/>
      <c r="AU139" s="141"/>
      <c r="AV139" s="141"/>
      <c r="AW139" s="141"/>
      <c r="AX139" s="141"/>
      <c r="AY139" s="141"/>
      <c r="AZ139" s="141"/>
      <c r="BA139" s="141"/>
      <c r="BB139" s="141"/>
      <c r="BC139" s="141"/>
      <c r="BD139" s="141"/>
      <c r="BE139" s="141"/>
      <c r="BF139" s="141"/>
      <c r="BG139" s="141"/>
      <c r="BH139" s="141"/>
      <c r="BI139" s="141"/>
      <c r="BJ139" s="141"/>
      <c r="BK139" s="141"/>
      <c r="BL139" s="141"/>
    </row>
    <row r="140" spans="1:64" ht="10.7" customHeight="1"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1"/>
      <c r="Z140" s="141"/>
      <c r="AA140" s="141"/>
      <c r="AB140" s="141"/>
      <c r="AC140" s="141"/>
      <c r="AD140" s="141"/>
      <c r="AE140" s="141"/>
      <c r="AF140" s="141"/>
      <c r="AG140" s="141"/>
      <c r="AH140" s="141"/>
      <c r="AI140" s="141"/>
      <c r="AJ140" s="141"/>
      <c r="AK140" s="141"/>
      <c r="AL140" s="141"/>
      <c r="AM140" s="141"/>
      <c r="AT140" s="141"/>
      <c r="AU140" s="141"/>
      <c r="AV140" s="141"/>
      <c r="AW140" s="141"/>
      <c r="AX140" s="141"/>
      <c r="AY140" s="141"/>
      <c r="AZ140" s="141"/>
      <c r="BA140" s="141"/>
      <c r="BB140" s="141"/>
      <c r="BC140" s="141"/>
      <c r="BD140" s="141"/>
      <c r="BE140" s="141"/>
      <c r="BF140" s="141"/>
      <c r="BG140" s="141"/>
      <c r="BH140" s="141"/>
      <c r="BI140" s="141"/>
      <c r="BJ140" s="141"/>
      <c r="BK140" s="141"/>
      <c r="BL140" s="141"/>
    </row>
    <row r="141" spans="1:64" ht="10.7" customHeight="1"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41"/>
      <c r="AC141" s="141"/>
      <c r="AD141" s="141"/>
      <c r="AE141" s="141"/>
      <c r="AF141" s="141"/>
      <c r="AG141" s="141"/>
      <c r="AH141" s="141"/>
      <c r="AI141" s="141"/>
      <c r="AJ141" s="141"/>
      <c r="AK141" s="141"/>
      <c r="AL141" s="141"/>
      <c r="AM141" s="141"/>
      <c r="AT141" s="141"/>
      <c r="AU141" s="141"/>
      <c r="AV141" s="141"/>
      <c r="AW141" s="141"/>
      <c r="AX141" s="141"/>
      <c r="AY141" s="141"/>
      <c r="AZ141" s="141"/>
      <c r="BA141" s="141"/>
      <c r="BB141" s="141"/>
      <c r="BC141" s="141"/>
      <c r="BD141" s="141"/>
      <c r="BE141" s="141"/>
      <c r="BF141" s="141"/>
      <c r="BG141" s="141"/>
      <c r="BH141" s="141"/>
      <c r="BI141" s="141"/>
      <c r="BJ141" s="141"/>
      <c r="BK141" s="141"/>
      <c r="BL141" s="141"/>
    </row>
    <row r="142" spans="1:64" ht="10.7" customHeight="1"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1"/>
      <c r="AB142" s="141"/>
      <c r="AC142" s="141"/>
      <c r="AD142" s="141"/>
      <c r="AE142" s="141"/>
      <c r="AF142" s="141"/>
      <c r="AG142" s="141"/>
      <c r="AH142" s="141"/>
      <c r="AI142" s="141"/>
      <c r="AJ142" s="141"/>
      <c r="AK142" s="141"/>
      <c r="AL142" s="141"/>
      <c r="AM142" s="141"/>
      <c r="AT142" s="141"/>
      <c r="AU142" s="141"/>
      <c r="AV142" s="141"/>
      <c r="AW142" s="141"/>
      <c r="AX142" s="141"/>
      <c r="AY142" s="141"/>
      <c r="AZ142" s="141"/>
      <c r="BA142" s="141"/>
      <c r="BB142" s="141"/>
      <c r="BC142" s="141"/>
      <c r="BD142" s="141"/>
      <c r="BE142" s="141"/>
      <c r="BF142" s="141"/>
      <c r="BG142" s="141"/>
      <c r="BH142" s="141"/>
      <c r="BI142" s="141"/>
      <c r="BJ142" s="141"/>
      <c r="BK142" s="141"/>
      <c r="BL142" s="141"/>
    </row>
    <row r="143" spans="1:64" ht="10.7" customHeight="1">
      <c r="B143" s="141"/>
      <c r="C143" s="141"/>
      <c r="D143" s="128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  <c r="AA143" s="141"/>
      <c r="AB143" s="141"/>
      <c r="AC143" s="141"/>
      <c r="AD143" s="141"/>
      <c r="AE143" s="141"/>
      <c r="AF143" s="141"/>
      <c r="AG143" s="141"/>
      <c r="AH143" s="141"/>
      <c r="AI143" s="141"/>
      <c r="AJ143" s="141"/>
      <c r="AK143" s="141"/>
      <c r="AL143" s="141"/>
      <c r="AM143" s="141"/>
      <c r="AT143" s="141"/>
      <c r="AU143" s="141"/>
      <c r="AV143" s="141"/>
      <c r="AW143" s="141"/>
      <c r="AX143" s="141"/>
      <c r="AY143" s="141"/>
      <c r="AZ143" s="141"/>
      <c r="BA143" s="141"/>
      <c r="BB143" s="141"/>
      <c r="BC143" s="141"/>
      <c r="BD143" s="141"/>
      <c r="BE143" s="141"/>
      <c r="BF143" s="141"/>
      <c r="BG143" s="141"/>
      <c r="BH143" s="141"/>
      <c r="BI143" s="141"/>
      <c r="BJ143" s="141"/>
      <c r="BK143" s="141"/>
      <c r="BL143" s="141"/>
    </row>
    <row r="144" spans="1:64" ht="10.7" customHeight="1">
      <c r="B144" s="141"/>
      <c r="C144" s="141"/>
      <c r="D144" s="128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  <c r="AA144" s="141"/>
      <c r="AB144" s="141"/>
      <c r="AC144" s="141"/>
      <c r="AD144" s="141"/>
      <c r="AE144" s="141"/>
      <c r="AF144" s="141"/>
      <c r="AG144" s="141"/>
      <c r="AH144" s="141"/>
      <c r="AI144" s="141"/>
      <c r="AJ144" s="141"/>
      <c r="AK144" s="141"/>
      <c r="AL144" s="141"/>
      <c r="AM144" s="141"/>
      <c r="AT144" s="141"/>
      <c r="AU144" s="141"/>
      <c r="AV144" s="141"/>
      <c r="AW144" s="141"/>
      <c r="AX144" s="141"/>
      <c r="AY144" s="141"/>
      <c r="AZ144" s="141"/>
      <c r="BA144" s="141"/>
      <c r="BB144" s="141"/>
      <c r="BC144" s="141"/>
      <c r="BD144" s="141"/>
      <c r="BE144" s="141"/>
      <c r="BF144" s="141"/>
      <c r="BG144" s="141"/>
      <c r="BH144" s="141"/>
      <c r="BI144" s="141"/>
      <c r="BJ144" s="141"/>
      <c r="BK144" s="141"/>
      <c r="BL144" s="141"/>
    </row>
    <row r="145" spans="2:64" ht="10.7" customHeight="1">
      <c r="B145" s="141"/>
      <c r="C145" s="141"/>
      <c r="D145" s="128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141"/>
      <c r="AF145" s="141"/>
      <c r="AG145" s="141"/>
      <c r="AH145" s="141"/>
      <c r="AI145" s="141"/>
      <c r="AJ145" s="141"/>
      <c r="AK145" s="141"/>
      <c r="AL145" s="141"/>
      <c r="AM145" s="141"/>
      <c r="AT145" s="141"/>
      <c r="AU145" s="141"/>
      <c r="AV145" s="141"/>
      <c r="AW145" s="141"/>
      <c r="AX145" s="141"/>
      <c r="AY145" s="141"/>
      <c r="AZ145" s="141"/>
      <c r="BA145" s="141"/>
      <c r="BB145" s="141"/>
      <c r="BC145" s="141"/>
      <c r="BD145" s="141"/>
      <c r="BE145" s="141"/>
      <c r="BF145" s="141"/>
      <c r="BG145" s="141"/>
      <c r="BH145" s="141"/>
      <c r="BI145" s="141"/>
      <c r="BJ145" s="141"/>
      <c r="BK145" s="141"/>
      <c r="BL145" s="141"/>
    </row>
    <row r="146" spans="2:64" ht="10.7" customHeight="1">
      <c r="B146" s="141"/>
      <c r="C146" s="141"/>
      <c r="D146" s="128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41"/>
      <c r="AC146" s="141"/>
      <c r="AD146" s="141"/>
      <c r="AE146" s="141"/>
      <c r="AF146" s="141"/>
      <c r="AG146" s="141"/>
      <c r="AH146" s="141"/>
      <c r="AI146" s="141"/>
      <c r="AJ146" s="141"/>
      <c r="AK146" s="141"/>
      <c r="AL146" s="141"/>
      <c r="AM146" s="141"/>
      <c r="AN146" s="141"/>
      <c r="AO146" s="141"/>
      <c r="AP146" s="141"/>
      <c r="AQ146" s="141"/>
      <c r="AT146" s="141"/>
      <c r="AU146" s="141"/>
      <c r="AV146" s="141"/>
      <c r="AW146" s="141"/>
      <c r="AX146" s="141"/>
      <c r="AY146" s="141"/>
      <c r="AZ146" s="141"/>
      <c r="BA146" s="141"/>
      <c r="BB146" s="141"/>
      <c r="BC146" s="141"/>
      <c r="BD146" s="141"/>
      <c r="BE146" s="141"/>
      <c r="BF146" s="141"/>
      <c r="BG146" s="141"/>
      <c r="BH146" s="141"/>
      <c r="BI146" s="141"/>
      <c r="BJ146" s="141"/>
      <c r="BK146" s="141"/>
      <c r="BL146" s="141"/>
    </row>
    <row r="147" spans="2:64" ht="10.7" customHeight="1">
      <c r="B147" s="141"/>
      <c r="C147" s="141"/>
      <c r="D147" s="128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>
        <v>1</v>
      </c>
      <c r="Y147" s="141"/>
      <c r="Z147" s="141"/>
      <c r="AA147" s="141"/>
      <c r="AB147" s="141"/>
      <c r="AC147" s="141"/>
      <c r="AD147" s="141"/>
      <c r="AE147" s="141"/>
      <c r="AF147" s="141"/>
      <c r="AG147" s="141"/>
      <c r="AH147" s="141"/>
      <c r="AI147" s="141"/>
      <c r="AJ147" s="141"/>
      <c r="AK147" s="141"/>
      <c r="AL147" s="141"/>
      <c r="AM147" s="141"/>
      <c r="AN147" s="141"/>
      <c r="AO147" s="141"/>
      <c r="AP147" s="141"/>
      <c r="AQ147" s="141"/>
      <c r="AT147" s="141"/>
      <c r="AU147" s="141"/>
      <c r="AV147" s="141"/>
      <c r="AW147" s="141"/>
      <c r="AX147" s="141"/>
      <c r="AY147" s="141"/>
      <c r="AZ147" s="141"/>
      <c r="BA147" s="141"/>
      <c r="BB147" s="141"/>
      <c r="BC147" s="141"/>
      <c r="BD147" s="141"/>
      <c r="BE147" s="141"/>
      <c r="BF147" s="141"/>
      <c r="BG147" s="141"/>
      <c r="BH147" s="141"/>
      <c r="BI147" s="141"/>
      <c r="BJ147" s="141"/>
      <c r="BK147" s="141"/>
      <c r="BL147" s="141"/>
    </row>
    <row r="148" spans="2:64" ht="10.7" customHeight="1">
      <c r="B148" s="141"/>
      <c r="C148" s="141"/>
      <c r="D148" s="128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  <c r="AA148" s="141"/>
      <c r="AB148" s="141"/>
      <c r="AC148" s="141"/>
      <c r="AD148" s="141"/>
      <c r="AE148" s="141"/>
      <c r="AF148" s="141"/>
      <c r="AG148" s="141"/>
      <c r="AH148" s="141"/>
      <c r="AI148" s="141"/>
      <c r="AJ148" s="141"/>
      <c r="AK148" s="141"/>
      <c r="AL148" s="141"/>
      <c r="AM148" s="141"/>
      <c r="AN148" s="141"/>
      <c r="AO148" s="141"/>
      <c r="AP148" s="141"/>
      <c r="AQ148" s="141"/>
      <c r="AT148" s="141"/>
      <c r="AU148" s="141"/>
      <c r="AV148" s="141"/>
      <c r="AW148" s="141"/>
      <c r="AX148" s="141"/>
      <c r="AY148" s="141"/>
      <c r="AZ148" s="141"/>
      <c r="BA148" s="141"/>
      <c r="BB148" s="141"/>
      <c r="BC148" s="141"/>
      <c r="BD148" s="141"/>
      <c r="BE148" s="141"/>
      <c r="BF148" s="141"/>
      <c r="BG148" s="141"/>
      <c r="BH148" s="141"/>
      <c r="BI148" s="141"/>
      <c r="BJ148" s="141"/>
      <c r="BK148" s="141"/>
      <c r="BL148" s="141"/>
    </row>
    <row r="149" spans="2:64" ht="10.7" customHeight="1"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1"/>
      <c r="AC149" s="141"/>
      <c r="AD149" s="141"/>
      <c r="AE149" s="141"/>
      <c r="AF149" s="141"/>
      <c r="AG149" s="141"/>
      <c r="AH149" s="141"/>
      <c r="AI149" s="141"/>
      <c r="AJ149" s="141"/>
      <c r="AK149" s="141"/>
      <c r="AL149" s="141"/>
      <c r="AM149" s="141"/>
      <c r="AN149" s="141"/>
      <c r="AO149" s="141"/>
      <c r="AP149" s="141"/>
      <c r="AQ149" s="141"/>
      <c r="AT149" s="141"/>
      <c r="AU149" s="141"/>
      <c r="AV149" s="141"/>
      <c r="AW149" s="141"/>
      <c r="AX149" s="141"/>
      <c r="AY149" s="141"/>
      <c r="AZ149" s="141"/>
      <c r="BA149" s="141"/>
      <c r="BB149" s="141"/>
      <c r="BC149" s="141"/>
      <c r="BD149" s="141"/>
      <c r="BE149" s="141"/>
      <c r="BF149" s="141"/>
      <c r="BG149" s="141"/>
      <c r="BH149" s="141"/>
      <c r="BI149" s="141"/>
      <c r="BJ149" s="141"/>
      <c r="BK149" s="141"/>
      <c r="BL149" s="141"/>
    </row>
    <row r="150" spans="2:64" ht="10.7" customHeight="1"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  <c r="AA150" s="141"/>
      <c r="AB150" s="141"/>
      <c r="AC150" s="141"/>
      <c r="AD150" s="141"/>
      <c r="AE150" s="141"/>
      <c r="AF150" s="141"/>
      <c r="AG150" s="141"/>
      <c r="AH150" s="141"/>
      <c r="AI150" s="141"/>
      <c r="AJ150" s="141"/>
      <c r="AK150" s="141"/>
      <c r="AL150" s="141"/>
      <c r="AM150" s="141"/>
      <c r="AN150" s="141"/>
      <c r="AO150" s="141"/>
      <c r="AP150" s="141"/>
      <c r="AQ150" s="141"/>
      <c r="AT150" s="141"/>
      <c r="AU150" s="141"/>
      <c r="AV150" s="141"/>
      <c r="AW150" s="141"/>
      <c r="AX150" s="141"/>
      <c r="AY150" s="141"/>
      <c r="AZ150" s="141"/>
      <c r="BA150" s="141"/>
      <c r="BB150" s="141"/>
      <c r="BC150" s="141"/>
      <c r="BD150" s="141"/>
      <c r="BE150" s="141"/>
      <c r="BF150" s="141"/>
      <c r="BG150" s="141"/>
      <c r="BH150" s="141"/>
      <c r="BI150" s="141"/>
      <c r="BJ150" s="141"/>
      <c r="BK150" s="141"/>
      <c r="BL150" s="141"/>
    </row>
    <row r="151" spans="2:64" ht="10.7" customHeight="1"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1"/>
      <c r="AB151" s="141"/>
      <c r="AC151" s="141"/>
      <c r="AD151" s="141"/>
      <c r="AE151" s="141"/>
      <c r="AF151" s="141"/>
      <c r="AG151" s="141"/>
      <c r="AH151" s="141"/>
      <c r="AI151" s="141"/>
      <c r="AJ151" s="141"/>
      <c r="AK151" s="141"/>
      <c r="AL151" s="141"/>
      <c r="AM151" s="141"/>
      <c r="AN151" s="141"/>
      <c r="AO151" s="141"/>
      <c r="AP151" s="141"/>
      <c r="AQ151" s="141"/>
      <c r="AT151" s="141"/>
      <c r="AU151" s="141"/>
      <c r="AV151" s="141"/>
      <c r="AW151" s="141"/>
      <c r="AX151" s="141"/>
      <c r="AY151" s="141"/>
      <c r="AZ151" s="141"/>
      <c r="BA151" s="141"/>
      <c r="BB151" s="141"/>
      <c r="BC151" s="141"/>
      <c r="BD151" s="141"/>
      <c r="BE151" s="141"/>
      <c r="BF151" s="141"/>
      <c r="BG151" s="141"/>
      <c r="BH151" s="141"/>
      <c r="BI151" s="141"/>
      <c r="BJ151" s="141"/>
      <c r="BK151" s="141"/>
      <c r="BL151" s="141"/>
    </row>
    <row r="152" spans="2:64" ht="10.7" customHeight="1"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141"/>
      <c r="V152" s="141"/>
      <c r="W152" s="141"/>
      <c r="X152" s="141"/>
      <c r="Y152" s="141"/>
      <c r="Z152" s="141"/>
      <c r="AA152" s="141"/>
      <c r="AB152" s="141"/>
      <c r="AC152" s="141"/>
      <c r="AD152" s="141"/>
      <c r="AE152" s="141"/>
      <c r="AF152" s="141"/>
      <c r="AG152" s="141"/>
      <c r="AH152" s="141"/>
      <c r="AI152" s="141"/>
      <c r="AJ152" s="141"/>
      <c r="AK152" s="141"/>
      <c r="AL152" s="141"/>
      <c r="AM152" s="141"/>
      <c r="AN152" s="141"/>
      <c r="AO152" s="141"/>
      <c r="AP152" s="141"/>
      <c r="AQ152" s="141"/>
      <c r="AT152" s="141"/>
      <c r="AU152" s="141"/>
      <c r="AV152" s="141"/>
      <c r="AW152" s="141"/>
      <c r="AX152" s="141"/>
      <c r="AY152" s="141"/>
      <c r="AZ152" s="141"/>
      <c r="BA152" s="141"/>
      <c r="BB152" s="141"/>
      <c r="BC152" s="141"/>
      <c r="BD152" s="141"/>
      <c r="BE152" s="141"/>
      <c r="BF152" s="141"/>
      <c r="BG152" s="141"/>
      <c r="BH152" s="141"/>
      <c r="BI152" s="141"/>
      <c r="BJ152" s="141"/>
      <c r="BK152" s="141"/>
      <c r="BL152" s="141"/>
    </row>
    <row r="153" spans="2:64" ht="10.7" customHeight="1"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  <c r="AA153" s="141"/>
      <c r="AB153" s="141"/>
      <c r="AC153" s="141"/>
      <c r="AD153" s="141"/>
      <c r="AE153" s="141"/>
      <c r="AF153" s="141"/>
      <c r="AG153" s="141"/>
      <c r="AH153" s="141"/>
      <c r="AI153" s="141"/>
      <c r="AJ153" s="141"/>
      <c r="AK153" s="141"/>
      <c r="AL153" s="141"/>
      <c r="AM153" s="141"/>
      <c r="AN153" s="141"/>
      <c r="AO153" s="141"/>
      <c r="AP153" s="141"/>
      <c r="AQ153" s="141"/>
      <c r="AT153" s="141"/>
      <c r="AU153" s="141"/>
      <c r="AV153" s="141"/>
      <c r="AW153" s="141"/>
      <c r="AX153" s="141"/>
      <c r="AY153" s="141"/>
      <c r="AZ153" s="141"/>
      <c r="BA153" s="141"/>
      <c r="BB153" s="141"/>
      <c r="BC153" s="141"/>
      <c r="BD153" s="141"/>
      <c r="BE153" s="141"/>
      <c r="BF153" s="141"/>
      <c r="BG153" s="141"/>
      <c r="BH153" s="141"/>
      <c r="BI153" s="141"/>
      <c r="BJ153" s="141"/>
      <c r="BK153" s="141"/>
      <c r="BL153" s="141"/>
    </row>
    <row r="154" spans="2:64" ht="10.7" customHeight="1"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  <c r="AA154" s="141"/>
      <c r="AB154" s="141"/>
      <c r="AC154" s="141"/>
      <c r="AD154" s="141"/>
      <c r="AE154" s="141"/>
      <c r="AF154" s="141"/>
      <c r="AG154" s="141"/>
      <c r="AH154" s="141"/>
      <c r="AI154" s="141"/>
      <c r="AJ154" s="141"/>
      <c r="AK154" s="141"/>
      <c r="AL154" s="141"/>
      <c r="AM154" s="141"/>
      <c r="AN154" s="141"/>
      <c r="AO154" s="141"/>
      <c r="AP154" s="141"/>
      <c r="AQ154" s="141"/>
    </row>
    <row r="155" spans="2:64" ht="10.7" customHeight="1"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  <c r="AA155" s="141"/>
      <c r="AB155" s="141"/>
      <c r="AC155" s="141"/>
      <c r="AD155" s="141"/>
      <c r="AE155" s="141"/>
      <c r="AF155" s="141"/>
      <c r="AG155" s="141"/>
      <c r="AH155" s="141"/>
      <c r="AI155" s="141"/>
      <c r="AJ155" s="141"/>
      <c r="AK155" s="141"/>
      <c r="AL155" s="141"/>
      <c r="AM155" s="141"/>
      <c r="AN155" s="141"/>
      <c r="AO155" s="141"/>
      <c r="AP155" s="141"/>
      <c r="AQ155" s="141"/>
    </row>
  </sheetData>
  <mergeCells count="736">
    <mergeCell ref="B133:I134"/>
    <mergeCell ref="K133:T134"/>
    <mergeCell ref="U133:V134"/>
    <mergeCell ref="AB133:AC134"/>
    <mergeCell ref="AD133:AM134"/>
    <mergeCell ref="B119:G120"/>
    <mergeCell ref="N119:S120"/>
    <mergeCell ref="B117:G118"/>
    <mergeCell ref="H117:M118"/>
    <mergeCell ref="AI130:AJ131"/>
    <mergeCell ref="B128:G129"/>
    <mergeCell ref="N128:S129"/>
    <mergeCell ref="L128:M129"/>
    <mergeCell ref="X128:Y129"/>
    <mergeCell ref="Z128:AA129"/>
    <mergeCell ref="AB128:AC129"/>
    <mergeCell ref="AD128:AE129"/>
    <mergeCell ref="AF128:AH129"/>
    <mergeCell ref="I128:J129"/>
    <mergeCell ref="U128:V129"/>
    <mergeCell ref="AI128:AJ129"/>
    <mergeCell ref="L130:M131"/>
    <mergeCell ref="R130:S131"/>
    <mergeCell ref="Z130:AA131"/>
    <mergeCell ref="B96:G97"/>
    <mergeCell ref="T96:Y97"/>
    <mergeCell ref="D87:U88"/>
    <mergeCell ref="AL76:AN77"/>
    <mergeCell ref="I76:J77"/>
    <mergeCell ref="O76:P77"/>
    <mergeCell ref="AA76:AB77"/>
    <mergeCell ref="A84:AP85"/>
    <mergeCell ref="B81:I82"/>
    <mergeCell ref="AB81:AC82"/>
    <mergeCell ref="AD81:AM82"/>
    <mergeCell ref="K81:T82"/>
    <mergeCell ref="U81:V82"/>
    <mergeCell ref="AI96:AJ97"/>
    <mergeCell ref="B94:G95"/>
    <mergeCell ref="N94:S95"/>
    <mergeCell ref="L96:M97"/>
    <mergeCell ref="R96:S97"/>
    <mergeCell ref="Z96:AA97"/>
    <mergeCell ref="AB96:AC97"/>
    <mergeCell ref="AD96:AE97"/>
    <mergeCell ref="AF96:AH97"/>
    <mergeCell ref="I96:J97"/>
    <mergeCell ref="O96:P97"/>
    <mergeCell ref="AB130:AC131"/>
    <mergeCell ref="AD130:AE131"/>
    <mergeCell ref="B130:G131"/>
    <mergeCell ref="T130:Y131"/>
    <mergeCell ref="AI121:AJ122"/>
    <mergeCell ref="AI124:AJ125"/>
    <mergeCell ref="B126:G127"/>
    <mergeCell ref="H126:M127"/>
    <mergeCell ref="R126:S127"/>
    <mergeCell ref="X126:Y127"/>
    <mergeCell ref="Z126:AA127"/>
    <mergeCell ref="AB126:AC127"/>
    <mergeCell ref="AD126:AE127"/>
    <mergeCell ref="AF126:AH127"/>
    <mergeCell ref="O126:P127"/>
    <mergeCell ref="U126:V127"/>
    <mergeCell ref="AI126:AJ127"/>
    <mergeCell ref="B124:G125"/>
    <mergeCell ref="H124:M125"/>
    <mergeCell ref="N124:S125"/>
    <mergeCell ref="T124:Y125"/>
    <mergeCell ref="Z124:AA125"/>
    <mergeCell ref="AB124:AC125"/>
    <mergeCell ref="AD124:AE125"/>
    <mergeCell ref="AF124:AH125"/>
    <mergeCell ref="B121:G122"/>
    <mergeCell ref="T121:Y122"/>
    <mergeCell ref="AF130:AH131"/>
    <mergeCell ref="L121:M122"/>
    <mergeCell ref="R121:S122"/>
    <mergeCell ref="Z121:AA122"/>
    <mergeCell ref="AB121:AC122"/>
    <mergeCell ref="AD121:AE122"/>
    <mergeCell ref="AF121:AH122"/>
    <mergeCell ref="I121:J122"/>
    <mergeCell ref="O121:P122"/>
    <mergeCell ref="I130:J131"/>
    <mergeCell ref="O130:P131"/>
    <mergeCell ref="T128:T129"/>
    <mergeCell ref="W126:W127"/>
    <mergeCell ref="W128:W129"/>
    <mergeCell ref="Q126:Q127"/>
    <mergeCell ref="Q130:Q131"/>
    <mergeCell ref="T126:T127"/>
    <mergeCell ref="N121:N122"/>
    <mergeCell ref="N126:N127"/>
    <mergeCell ref="N130:N131"/>
    <mergeCell ref="K121:K122"/>
    <mergeCell ref="X119:Y120"/>
    <mergeCell ref="Z119:AA120"/>
    <mergeCell ref="AB119:AC120"/>
    <mergeCell ref="AD119:AE120"/>
    <mergeCell ref="AF119:AH120"/>
    <mergeCell ref="I119:J120"/>
    <mergeCell ref="U119:V120"/>
    <mergeCell ref="AI119:AJ120"/>
    <mergeCell ref="K119:K120"/>
    <mergeCell ref="T119:T120"/>
    <mergeCell ref="L119:M120"/>
    <mergeCell ref="AI115:AJ116"/>
    <mergeCell ref="B108:I109"/>
    <mergeCell ref="K108:T109"/>
    <mergeCell ref="U108:V109"/>
    <mergeCell ref="AB108:AC109"/>
    <mergeCell ref="AD108:AM109"/>
    <mergeCell ref="R117:S118"/>
    <mergeCell ref="X117:Y118"/>
    <mergeCell ref="Z117:AA118"/>
    <mergeCell ref="AB117:AC118"/>
    <mergeCell ref="AD117:AE118"/>
    <mergeCell ref="AF117:AH118"/>
    <mergeCell ref="O117:P118"/>
    <mergeCell ref="U117:V118"/>
    <mergeCell ref="AI117:AJ118"/>
    <mergeCell ref="D112:U113"/>
    <mergeCell ref="B115:G116"/>
    <mergeCell ref="H115:M116"/>
    <mergeCell ref="N115:S116"/>
    <mergeCell ref="T115:Y116"/>
    <mergeCell ref="AB115:AC116"/>
    <mergeCell ref="AD115:AE116"/>
    <mergeCell ref="AF115:AH116"/>
    <mergeCell ref="W108:X108"/>
    <mergeCell ref="I103:J104"/>
    <mergeCell ref="U103:V104"/>
    <mergeCell ref="AI103:AJ104"/>
    <mergeCell ref="B105:G106"/>
    <mergeCell ref="T105:Y106"/>
    <mergeCell ref="L105:M106"/>
    <mergeCell ref="R105:S106"/>
    <mergeCell ref="Z105:AA106"/>
    <mergeCell ref="AB105:AC106"/>
    <mergeCell ref="AD105:AE106"/>
    <mergeCell ref="AF105:AH106"/>
    <mergeCell ref="I105:J106"/>
    <mergeCell ref="O105:P106"/>
    <mergeCell ref="AI105:AJ106"/>
    <mergeCell ref="B103:G104"/>
    <mergeCell ref="N103:S104"/>
    <mergeCell ref="L103:M104"/>
    <mergeCell ref="X103:Y104"/>
    <mergeCell ref="Z103:AA104"/>
    <mergeCell ref="AB103:AC104"/>
    <mergeCell ref="AD103:AE104"/>
    <mergeCell ref="H105:H106"/>
    <mergeCell ref="AF103:AH104"/>
    <mergeCell ref="T103:T104"/>
    <mergeCell ref="AD99:AE100"/>
    <mergeCell ref="AF99:AH100"/>
    <mergeCell ref="AI99:AJ100"/>
    <mergeCell ref="B101:G102"/>
    <mergeCell ref="H101:M102"/>
    <mergeCell ref="R101:S102"/>
    <mergeCell ref="X101:Y102"/>
    <mergeCell ref="Z101:AA102"/>
    <mergeCell ref="AB101:AC102"/>
    <mergeCell ref="AD101:AE102"/>
    <mergeCell ref="B99:G100"/>
    <mergeCell ref="H99:M100"/>
    <mergeCell ref="N99:S100"/>
    <mergeCell ref="T99:Y100"/>
    <mergeCell ref="AF101:AH102"/>
    <mergeCell ref="O101:P102"/>
    <mergeCell ref="U101:V102"/>
    <mergeCell ref="AI101:AJ102"/>
    <mergeCell ref="T101:T102"/>
    <mergeCell ref="I94:J95"/>
    <mergeCell ref="U94:V95"/>
    <mergeCell ref="AI94:AJ95"/>
    <mergeCell ref="AB90:AC91"/>
    <mergeCell ref="AD90:AE91"/>
    <mergeCell ref="AF90:AH91"/>
    <mergeCell ref="AI90:AJ91"/>
    <mergeCell ref="B92:G93"/>
    <mergeCell ref="H92:M93"/>
    <mergeCell ref="R92:S93"/>
    <mergeCell ref="X92:Y93"/>
    <mergeCell ref="Z92:AA93"/>
    <mergeCell ref="AB92:AC93"/>
    <mergeCell ref="AD92:AE93"/>
    <mergeCell ref="B90:G91"/>
    <mergeCell ref="H90:M91"/>
    <mergeCell ref="N90:S91"/>
    <mergeCell ref="T90:Y91"/>
    <mergeCell ref="AF92:AH93"/>
    <mergeCell ref="O92:P93"/>
    <mergeCell ref="U92:V93"/>
    <mergeCell ref="AI92:AJ93"/>
    <mergeCell ref="T92:T93"/>
    <mergeCell ref="T94:T95"/>
    <mergeCell ref="AO78:AP79"/>
    <mergeCell ref="B74:G75"/>
    <mergeCell ref="N74:S75"/>
    <mergeCell ref="L74:M75"/>
    <mergeCell ref="X74:Y75"/>
    <mergeCell ref="AD74:AE75"/>
    <mergeCell ref="AF74:AG75"/>
    <mergeCell ref="AH74:AI75"/>
    <mergeCell ref="AJ74:AK75"/>
    <mergeCell ref="AL74:AN75"/>
    <mergeCell ref="B78:G79"/>
    <mergeCell ref="Z78:AE79"/>
    <mergeCell ref="AO76:AP77"/>
    <mergeCell ref="L78:M79"/>
    <mergeCell ref="R78:S79"/>
    <mergeCell ref="X78:Y79"/>
    <mergeCell ref="AF78:AG79"/>
    <mergeCell ref="AH78:AI79"/>
    <mergeCell ref="AJ78:AK79"/>
    <mergeCell ref="AL78:AN79"/>
    <mergeCell ref="I78:J79"/>
    <mergeCell ref="O78:P79"/>
    <mergeCell ref="U78:V79"/>
    <mergeCell ref="I74:J75"/>
    <mergeCell ref="U74:V75"/>
    <mergeCell ref="AA74:AB75"/>
    <mergeCell ref="AO74:AP75"/>
    <mergeCell ref="B76:G77"/>
    <mergeCell ref="T76:Y77"/>
    <mergeCell ref="L76:M77"/>
    <mergeCell ref="R76:S77"/>
    <mergeCell ref="AD76:AE77"/>
    <mergeCell ref="AF76:AG77"/>
    <mergeCell ref="AH76:AI77"/>
    <mergeCell ref="AJ76:AK77"/>
    <mergeCell ref="AC74:AC75"/>
    <mergeCell ref="AC76:AC77"/>
    <mergeCell ref="AF70:AG71"/>
    <mergeCell ref="AH70:AI71"/>
    <mergeCell ref="AJ70:AK71"/>
    <mergeCell ref="AL70:AN71"/>
    <mergeCell ref="AO70:AP71"/>
    <mergeCell ref="B72:G73"/>
    <mergeCell ref="H72:M73"/>
    <mergeCell ref="R72:S73"/>
    <mergeCell ref="X72:Y73"/>
    <mergeCell ref="AD72:AE73"/>
    <mergeCell ref="AF72:AG73"/>
    <mergeCell ref="AH72:AI73"/>
    <mergeCell ref="AJ72:AK73"/>
    <mergeCell ref="B70:G71"/>
    <mergeCell ref="H70:M71"/>
    <mergeCell ref="N70:S71"/>
    <mergeCell ref="T70:Y71"/>
    <mergeCell ref="Z70:AE71"/>
    <mergeCell ref="AL72:AN73"/>
    <mergeCell ref="O72:P73"/>
    <mergeCell ref="U72:V73"/>
    <mergeCell ref="AA72:AB73"/>
    <mergeCell ref="AO72:AP73"/>
    <mergeCell ref="AC72:AC73"/>
    <mergeCell ref="AF65:AH66"/>
    <mergeCell ref="I65:J66"/>
    <mergeCell ref="U65:V66"/>
    <mergeCell ref="AI65:AJ66"/>
    <mergeCell ref="B67:G68"/>
    <mergeCell ref="T67:Y68"/>
    <mergeCell ref="L67:M68"/>
    <mergeCell ref="R67:S68"/>
    <mergeCell ref="Z67:AA68"/>
    <mergeCell ref="AB67:AC68"/>
    <mergeCell ref="AD67:AE68"/>
    <mergeCell ref="AF67:AH68"/>
    <mergeCell ref="I67:J68"/>
    <mergeCell ref="O67:P68"/>
    <mergeCell ref="AI67:AJ68"/>
    <mergeCell ref="L65:M66"/>
    <mergeCell ref="X65:Y66"/>
    <mergeCell ref="Z65:AA66"/>
    <mergeCell ref="AB65:AC66"/>
    <mergeCell ref="AD65:AE66"/>
    <mergeCell ref="W65:W66"/>
    <mergeCell ref="T65:T66"/>
    <mergeCell ref="Q67:Q68"/>
    <mergeCell ref="AL51:AN52"/>
    <mergeCell ref="B54:I55"/>
    <mergeCell ref="K54:T55"/>
    <mergeCell ref="U54:V55"/>
    <mergeCell ref="AB54:AC55"/>
    <mergeCell ref="AD54:AM55"/>
    <mergeCell ref="I51:J52"/>
    <mergeCell ref="D58:U59"/>
    <mergeCell ref="B61:G62"/>
    <mergeCell ref="H61:M62"/>
    <mergeCell ref="N61:S62"/>
    <mergeCell ref="T61:Y62"/>
    <mergeCell ref="W54:X54"/>
    <mergeCell ref="W55:X55"/>
    <mergeCell ref="T51:T52"/>
    <mergeCell ref="I47:J48"/>
    <mergeCell ref="U47:V48"/>
    <mergeCell ref="AA47:AB48"/>
    <mergeCell ref="B49:G50"/>
    <mergeCell ref="I49:J50"/>
    <mergeCell ref="Z61:AA62"/>
    <mergeCell ref="AB61:AC62"/>
    <mergeCell ref="AD61:AE62"/>
    <mergeCell ref="AF61:AH62"/>
    <mergeCell ref="L47:M48"/>
    <mergeCell ref="X47:Y48"/>
    <mergeCell ref="AD47:AE48"/>
    <mergeCell ref="AF47:AG48"/>
    <mergeCell ref="AH47:AI48"/>
    <mergeCell ref="AC47:AC48"/>
    <mergeCell ref="AC49:AC50"/>
    <mergeCell ref="AI61:AJ62"/>
    <mergeCell ref="B51:G52"/>
    <mergeCell ref="Z51:AE52"/>
    <mergeCell ref="AJ47:AK48"/>
    <mergeCell ref="AL47:AN48"/>
    <mergeCell ref="AJ43:AK44"/>
    <mergeCell ref="AC45:AC46"/>
    <mergeCell ref="O51:P52"/>
    <mergeCell ref="U51:V52"/>
    <mergeCell ref="AO51:AP52"/>
    <mergeCell ref="L51:M52"/>
    <mergeCell ref="R51:S52"/>
    <mergeCell ref="X51:Y52"/>
    <mergeCell ref="AF51:AG52"/>
    <mergeCell ref="AH51:AI52"/>
    <mergeCell ref="AJ51:AK52"/>
    <mergeCell ref="AO47:AP48"/>
    <mergeCell ref="T49:Y50"/>
    <mergeCell ref="L49:M50"/>
    <mergeCell ref="R49:S50"/>
    <mergeCell ref="AD49:AE50"/>
    <mergeCell ref="AF49:AG50"/>
    <mergeCell ref="AH49:AI50"/>
    <mergeCell ref="AJ49:AK50"/>
    <mergeCell ref="AL49:AN50"/>
    <mergeCell ref="O49:P50"/>
    <mergeCell ref="AA49:AB50"/>
    <mergeCell ref="AO49:AP50"/>
    <mergeCell ref="N47:S48"/>
    <mergeCell ref="AF40:AH41"/>
    <mergeCell ref="I40:J41"/>
    <mergeCell ref="O40:P41"/>
    <mergeCell ref="AL43:AN44"/>
    <mergeCell ref="AO43:AP44"/>
    <mergeCell ref="B45:G46"/>
    <mergeCell ref="H45:M46"/>
    <mergeCell ref="R45:S46"/>
    <mergeCell ref="X45:Y46"/>
    <mergeCell ref="AD45:AE46"/>
    <mergeCell ref="AF45:AG46"/>
    <mergeCell ref="AH45:AI46"/>
    <mergeCell ref="AJ45:AK46"/>
    <mergeCell ref="AL45:AN46"/>
    <mergeCell ref="O45:P46"/>
    <mergeCell ref="U45:V46"/>
    <mergeCell ref="AA45:AB46"/>
    <mergeCell ref="AO45:AP46"/>
    <mergeCell ref="B43:G44"/>
    <mergeCell ref="H43:M44"/>
    <mergeCell ref="N43:S44"/>
    <mergeCell ref="T43:Y44"/>
    <mergeCell ref="AF43:AG44"/>
    <mergeCell ref="AH43:AI44"/>
    <mergeCell ref="AI40:AJ41"/>
    <mergeCell ref="AI36:AJ37"/>
    <mergeCell ref="B38:G39"/>
    <mergeCell ref="N38:S39"/>
    <mergeCell ref="L38:M39"/>
    <mergeCell ref="X38:Y39"/>
    <mergeCell ref="Z38:AA39"/>
    <mergeCell ref="AB38:AC39"/>
    <mergeCell ref="AD38:AE39"/>
    <mergeCell ref="AF38:AH39"/>
    <mergeCell ref="I38:J39"/>
    <mergeCell ref="U38:V39"/>
    <mergeCell ref="AI38:AJ39"/>
    <mergeCell ref="B36:G37"/>
    <mergeCell ref="H36:M37"/>
    <mergeCell ref="R36:S37"/>
    <mergeCell ref="X36:Y37"/>
    <mergeCell ref="Z36:AA37"/>
    <mergeCell ref="AB36:AC37"/>
    <mergeCell ref="AD36:AE37"/>
    <mergeCell ref="AF36:AH37"/>
    <mergeCell ref="O36:P37"/>
    <mergeCell ref="U36:V37"/>
    <mergeCell ref="B40:G41"/>
    <mergeCell ref="AF34:AH35"/>
    <mergeCell ref="AI34:AJ35"/>
    <mergeCell ref="B24:G25"/>
    <mergeCell ref="Z24:AE25"/>
    <mergeCell ref="L24:M25"/>
    <mergeCell ref="R24:S25"/>
    <mergeCell ref="X24:Y25"/>
    <mergeCell ref="AF24:AG25"/>
    <mergeCell ref="AH24:AI25"/>
    <mergeCell ref="AJ24:AK25"/>
    <mergeCell ref="K27:T28"/>
    <mergeCell ref="U27:V28"/>
    <mergeCell ref="AB27:AC28"/>
    <mergeCell ref="AD27:AM28"/>
    <mergeCell ref="B27:I28"/>
    <mergeCell ref="B34:G35"/>
    <mergeCell ref="H34:M35"/>
    <mergeCell ref="B31:C32"/>
    <mergeCell ref="W27:X27"/>
    <mergeCell ref="W28:X28"/>
    <mergeCell ref="I24:J25"/>
    <mergeCell ref="O24:P25"/>
    <mergeCell ref="AO24:AP25"/>
    <mergeCell ref="D31:U32"/>
    <mergeCell ref="AL24:AN25"/>
    <mergeCell ref="AD20:AE21"/>
    <mergeCell ref="AC22:AC23"/>
    <mergeCell ref="I20:J21"/>
    <mergeCell ref="U20:V21"/>
    <mergeCell ref="AA20:AB21"/>
    <mergeCell ref="AO20:AP21"/>
    <mergeCell ref="B22:G23"/>
    <mergeCell ref="T22:Y23"/>
    <mergeCell ref="L22:M23"/>
    <mergeCell ref="R22:S23"/>
    <mergeCell ref="AD22:AE23"/>
    <mergeCell ref="AF22:AG23"/>
    <mergeCell ref="AH22:AI23"/>
    <mergeCell ref="AJ22:AK23"/>
    <mergeCell ref="AL22:AN23"/>
    <mergeCell ref="I22:J23"/>
    <mergeCell ref="O22:P23"/>
    <mergeCell ref="AA22:AB23"/>
    <mergeCell ref="AO22:AP23"/>
    <mergeCell ref="B20:G21"/>
    <mergeCell ref="AF20:AG21"/>
    <mergeCell ref="AH20:AI21"/>
    <mergeCell ref="AJ20:AK21"/>
    <mergeCell ref="AL20:AN21"/>
    <mergeCell ref="AI13:AJ14"/>
    <mergeCell ref="AO16:AP17"/>
    <mergeCell ref="AO18:AP19"/>
    <mergeCell ref="T13:Y14"/>
    <mergeCell ref="L13:M14"/>
    <mergeCell ref="R13:S14"/>
    <mergeCell ref="Z13:AA14"/>
    <mergeCell ref="AB13:AC14"/>
    <mergeCell ref="AD13:AE14"/>
    <mergeCell ref="T20:T21"/>
    <mergeCell ref="AF16:AG17"/>
    <mergeCell ref="AH16:AI17"/>
    <mergeCell ref="AJ16:AK17"/>
    <mergeCell ref="AL16:AN17"/>
    <mergeCell ref="AF13:AH14"/>
    <mergeCell ref="Z20:Z21"/>
    <mergeCell ref="B18:G19"/>
    <mergeCell ref="H18:M19"/>
    <mergeCell ref="R18:S19"/>
    <mergeCell ref="X18:Y19"/>
    <mergeCell ref="AD18:AE19"/>
    <mergeCell ref="AF18:AG19"/>
    <mergeCell ref="AH18:AI19"/>
    <mergeCell ref="AJ18:AK19"/>
    <mergeCell ref="AL18:AN19"/>
    <mergeCell ref="O18:P19"/>
    <mergeCell ref="U18:V19"/>
    <mergeCell ref="AA18:AB19"/>
    <mergeCell ref="T18:T19"/>
    <mergeCell ref="Z18:Z19"/>
    <mergeCell ref="I13:J14"/>
    <mergeCell ref="O13:P14"/>
    <mergeCell ref="AB7:AC8"/>
    <mergeCell ref="AD7:AE8"/>
    <mergeCell ref="B13:G14"/>
    <mergeCell ref="AI9:AJ10"/>
    <mergeCell ref="L11:M12"/>
    <mergeCell ref="X11:Y12"/>
    <mergeCell ref="Z11:AA12"/>
    <mergeCell ref="AB11:AC12"/>
    <mergeCell ref="AD11:AE12"/>
    <mergeCell ref="AF11:AH12"/>
    <mergeCell ref="I11:J12"/>
    <mergeCell ref="U11:V12"/>
    <mergeCell ref="AI11:AJ12"/>
    <mergeCell ref="N11:S12"/>
    <mergeCell ref="AF7:AH8"/>
    <mergeCell ref="B9:G10"/>
    <mergeCell ref="H9:M10"/>
    <mergeCell ref="R9:S10"/>
    <mergeCell ref="X9:Y10"/>
    <mergeCell ref="Z9:AA10"/>
    <mergeCell ref="AB9:AC10"/>
    <mergeCell ref="AD9:AE10"/>
    <mergeCell ref="AF9:AH10"/>
    <mergeCell ref="O9:P10"/>
    <mergeCell ref="U9:V10"/>
    <mergeCell ref="Z45:Z46"/>
    <mergeCell ref="Z47:Z48"/>
    <mergeCell ref="Z49:Z50"/>
    <mergeCell ref="B4:C5"/>
    <mergeCell ref="W9:W10"/>
    <mergeCell ref="W11:W12"/>
    <mergeCell ref="T9:T10"/>
    <mergeCell ref="T11:T12"/>
    <mergeCell ref="Q9:Q10"/>
    <mergeCell ref="Q13:Q14"/>
    <mergeCell ref="B16:G17"/>
    <mergeCell ref="H16:M17"/>
    <mergeCell ref="N16:S17"/>
    <mergeCell ref="T16:Y17"/>
    <mergeCell ref="Z16:AE17"/>
    <mergeCell ref="N20:S21"/>
    <mergeCell ref="L20:M21"/>
    <mergeCell ref="X20:Y21"/>
    <mergeCell ref="U24:V25"/>
    <mergeCell ref="AB34:AC35"/>
    <mergeCell ref="AD34:AE35"/>
    <mergeCell ref="AB40:AC41"/>
    <mergeCell ref="AD40:AE41"/>
    <mergeCell ref="B47:G48"/>
    <mergeCell ref="Z28:AA28"/>
    <mergeCell ref="Z54:AA54"/>
    <mergeCell ref="Z55:AA55"/>
    <mergeCell ref="B11:G12"/>
    <mergeCell ref="B112:C113"/>
    <mergeCell ref="AI7:AJ8"/>
    <mergeCell ref="B65:G66"/>
    <mergeCell ref="N65:S66"/>
    <mergeCell ref="Z72:Z73"/>
    <mergeCell ref="Z74:Z75"/>
    <mergeCell ref="Z76:Z77"/>
    <mergeCell ref="B58:C59"/>
    <mergeCell ref="B87:C88"/>
    <mergeCell ref="N34:S35"/>
    <mergeCell ref="T34:Y35"/>
    <mergeCell ref="Z34:AA35"/>
    <mergeCell ref="T40:Y41"/>
    <mergeCell ref="L40:M41"/>
    <mergeCell ref="R40:S41"/>
    <mergeCell ref="Z40:AA41"/>
    <mergeCell ref="Z43:AE44"/>
    <mergeCell ref="Z22:Z23"/>
    <mergeCell ref="T72:T73"/>
    <mergeCell ref="T74:T75"/>
    <mergeCell ref="T78:T79"/>
    <mergeCell ref="A1:AP2"/>
    <mergeCell ref="B63:G64"/>
    <mergeCell ref="H63:M64"/>
    <mergeCell ref="R63:S64"/>
    <mergeCell ref="X63:Y64"/>
    <mergeCell ref="Z63:AA64"/>
    <mergeCell ref="AB63:AC64"/>
    <mergeCell ref="AD63:AE64"/>
    <mergeCell ref="AF63:AH64"/>
    <mergeCell ref="O63:P64"/>
    <mergeCell ref="U63:V64"/>
    <mergeCell ref="AI63:AJ64"/>
    <mergeCell ref="AC18:AC19"/>
    <mergeCell ref="AC20:AC21"/>
    <mergeCell ref="D4:U5"/>
    <mergeCell ref="B7:G8"/>
    <mergeCell ref="H7:M8"/>
    <mergeCell ref="N7:S8"/>
    <mergeCell ref="T7:Y8"/>
    <mergeCell ref="Z7:AA8"/>
    <mergeCell ref="Z27:AA27"/>
    <mergeCell ref="T117:T118"/>
    <mergeCell ref="Q18:Q19"/>
    <mergeCell ref="Q22:Q23"/>
    <mergeCell ref="Q24:Q25"/>
    <mergeCell ref="Q36:Q37"/>
    <mergeCell ref="Q40:Q41"/>
    <mergeCell ref="Q45:Q46"/>
    <mergeCell ref="Q49:Q50"/>
    <mergeCell ref="Q51:Q52"/>
    <mergeCell ref="Q63:Q64"/>
    <mergeCell ref="Q72:Q73"/>
    <mergeCell ref="Q76:Q77"/>
    <mergeCell ref="Q78:Q79"/>
    <mergeCell ref="Q92:Q93"/>
    <mergeCell ref="Q96:Q97"/>
    <mergeCell ref="Q101:Q102"/>
    <mergeCell ref="Q105:Q106"/>
    <mergeCell ref="Q117:Q118"/>
    <mergeCell ref="T24:T25"/>
    <mergeCell ref="T36:T37"/>
    <mergeCell ref="T38:T39"/>
    <mergeCell ref="T45:T46"/>
    <mergeCell ref="T47:T48"/>
    <mergeCell ref="T63:T64"/>
    <mergeCell ref="Q121:Q122"/>
    <mergeCell ref="K130:K131"/>
    <mergeCell ref="N9:N10"/>
    <mergeCell ref="N13:N14"/>
    <mergeCell ref="N18:N19"/>
    <mergeCell ref="N22:N23"/>
    <mergeCell ref="N24:N25"/>
    <mergeCell ref="N36:N37"/>
    <mergeCell ref="N40:N41"/>
    <mergeCell ref="N45:N46"/>
    <mergeCell ref="N49:N50"/>
    <mergeCell ref="N51:N52"/>
    <mergeCell ref="N63:N64"/>
    <mergeCell ref="N67:N68"/>
    <mergeCell ref="N72:N73"/>
    <mergeCell ref="N76:N77"/>
    <mergeCell ref="N78:N79"/>
    <mergeCell ref="N92:N93"/>
    <mergeCell ref="N96:N97"/>
    <mergeCell ref="N101:N102"/>
    <mergeCell ref="N105:N106"/>
    <mergeCell ref="N117:N118"/>
    <mergeCell ref="L94:M95"/>
    <mergeCell ref="H119:H120"/>
    <mergeCell ref="H121:H122"/>
    <mergeCell ref="H128:H129"/>
    <mergeCell ref="H130:H131"/>
    <mergeCell ref="K11:K12"/>
    <mergeCell ref="K13:K14"/>
    <mergeCell ref="K20:K21"/>
    <mergeCell ref="K22:K23"/>
    <mergeCell ref="K24:K25"/>
    <mergeCell ref="K38:K39"/>
    <mergeCell ref="K40:K41"/>
    <mergeCell ref="K47:K48"/>
    <mergeCell ref="K49:K50"/>
    <mergeCell ref="K51:K52"/>
    <mergeCell ref="K65:K66"/>
    <mergeCell ref="K67:K68"/>
    <mergeCell ref="K74:K75"/>
    <mergeCell ref="K76:K77"/>
    <mergeCell ref="K78:K79"/>
    <mergeCell ref="K94:K95"/>
    <mergeCell ref="K96:K97"/>
    <mergeCell ref="K103:K104"/>
    <mergeCell ref="K105:K106"/>
    <mergeCell ref="K128:K129"/>
    <mergeCell ref="A117:A118"/>
    <mergeCell ref="A119:A120"/>
    <mergeCell ref="A121:A122"/>
    <mergeCell ref="A126:A127"/>
    <mergeCell ref="A128:A129"/>
    <mergeCell ref="A130:A131"/>
    <mergeCell ref="H11:H12"/>
    <mergeCell ref="H13:H14"/>
    <mergeCell ref="H20:H21"/>
    <mergeCell ref="H22:H23"/>
    <mergeCell ref="H24:H25"/>
    <mergeCell ref="H38:H39"/>
    <mergeCell ref="H40:H41"/>
    <mergeCell ref="H47:H48"/>
    <mergeCell ref="H49:H50"/>
    <mergeCell ref="H51:H52"/>
    <mergeCell ref="H65:H66"/>
    <mergeCell ref="H67:H68"/>
    <mergeCell ref="H74:H75"/>
    <mergeCell ref="H76:H77"/>
    <mergeCell ref="H78:H79"/>
    <mergeCell ref="H94:H95"/>
    <mergeCell ref="H96:H97"/>
    <mergeCell ref="H103:H104"/>
    <mergeCell ref="A74:A75"/>
    <mergeCell ref="A76:A77"/>
    <mergeCell ref="A78:A79"/>
    <mergeCell ref="A92:A93"/>
    <mergeCell ref="A94:A95"/>
    <mergeCell ref="A96:A97"/>
    <mergeCell ref="A101:A102"/>
    <mergeCell ref="A103:A104"/>
    <mergeCell ref="A105:A106"/>
    <mergeCell ref="A40:A41"/>
    <mergeCell ref="A45:A46"/>
    <mergeCell ref="A47:A48"/>
    <mergeCell ref="A49:A50"/>
    <mergeCell ref="A51:A52"/>
    <mergeCell ref="A63:A64"/>
    <mergeCell ref="A65:A66"/>
    <mergeCell ref="A67:A68"/>
    <mergeCell ref="A72:A73"/>
    <mergeCell ref="A9:A10"/>
    <mergeCell ref="A11:A12"/>
    <mergeCell ref="A13:A14"/>
    <mergeCell ref="A18:A19"/>
    <mergeCell ref="A20:A21"/>
    <mergeCell ref="A22:A23"/>
    <mergeCell ref="A24:A25"/>
    <mergeCell ref="A36:A37"/>
    <mergeCell ref="A38:A39"/>
    <mergeCell ref="Z108:AA108"/>
    <mergeCell ref="W109:X109"/>
    <mergeCell ref="Z109:AA109"/>
    <mergeCell ref="W133:X133"/>
    <mergeCell ref="Z133:AA133"/>
    <mergeCell ref="W134:X134"/>
    <mergeCell ref="Z134:AA134"/>
    <mergeCell ref="Z90:AA91"/>
    <mergeCell ref="Z115:AA116"/>
    <mergeCell ref="W112:Z113"/>
    <mergeCell ref="AA112:AJ113"/>
    <mergeCell ref="W92:W93"/>
    <mergeCell ref="W94:W95"/>
    <mergeCell ref="W101:W102"/>
    <mergeCell ref="W103:W104"/>
    <mergeCell ref="W117:W118"/>
    <mergeCell ref="W119:W120"/>
    <mergeCell ref="X94:Y95"/>
    <mergeCell ref="Z94:AA95"/>
    <mergeCell ref="AB94:AC95"/>
    <mergeCell ref="AD94:AE95"/>
    <mergeCell ref="AF94:AH95"/>
    <mergeCell ref="Z99:AA100"/>
    <mergeCell ref="AB99:AC100"/>
    <mergeCell ref="Z81:AA81"/>
    <mergeCell ref="W4:Z5"/>
    <mergeCell ref="AA4:AJ5"/>
    <mergeCell ref="W31:Z32"/>
    <mergeCell ref="AA31:AJ32"/>
    <mergeCell ref="W58:Z59"/>
    <mergeCell ref="AA58:AJ59"/>
    <mergeCell ref="W87:Z88"/>
    <mergeCell ref="AA87:AJ88"/>
    <mergeCell ref="Z82:AA82"/>
    <mergeCell ref="W72:W73"/>
    <mergeCell ref="W74:W75"/>
    <mergeCell ref="W78:W79"/>
    <mergeCell ref="W82:X82"/>
    <mergeCell ref="W81:X81"/>
    <mergeCell ref="W18:W19"/>
    <mergeCell ref="W20:W21"/>
    <mergeCell ref="W24:W25"/>
    <mergeCell ref="W36:W37"/>
    <mergeCell ref="W38:W39"/>
    <mergeCell ref="W45:W46"/>
    <mergeCell ref="W47:W48"/>
    <mergeCell ref="W51:W52"/>
    <mergeCell ref="W63:W64"/>
  </mergeCells>
  <phoneticPr fontId="29"/>
  <printOptions horizontalCentered="1"/>
  <pageMargins left="0" right="0" top="0.19685039370078741" bottom="0" header="0" footer="0"/>
  <pageSetup paperSize="9" scale="92" orientation="portrait" r:id="rId1"/>
  <rowBreaks count="1" manualBreakCount="1">
    <brk id="8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8.75"/>
  <sheetData/>
  <phoneticPr fontId="29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BM225"/>
  <sheetViews>
    <sheetView view="pageBreakPreview" zoomScaleNormal="100" zoomScaleSheetLayoutView="100" workbookViewId="0">
      <selection sqref="A1:AH1"/>
    </sheetView>
  </sheetViews>
  <sheetFormatPr defaultColWidth="2.875" defaultRowHeight="18.75"/>
  <cols>
    <col min="1" max="33" width="2.875" style="187" customWidth="1"/>
    <col min="34" max="16384" width="2.875" style="187"/>
  </cols>
  <sheetData>
    <row r="1" spans="1:34" ht="18.600000000000001" customHeight="1">
      <c r="A1" s="218" t="s">
        <v>287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852"/>
    </row>
    <row r="2" spans="1:34" ht="18.600000000000001" customHeight="1">
      <c r="A2" s="220" t="s">
        <v>164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853"/>
    </row>
    <row r="3" spans="1:34" ht="13.5" customHeight="1">
      <c r="A3" s="221" t="s">
        <v>1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</row>
    <row r="4" spans="1:34" ht="11.45" customHeight="1">
      <c r="A4" s="196"/>
    </row>
    <row r="5" spans="1:34" ht="10.15" customHeight="1" thickBot="1">
      <c r="A5" s="4"/>
      <c r="B5" s="919" t="s">
        <v>319</v>
      </c>
      <c r="C5" s="920"/>
      <c r="D5" s="920"/>
      <c r="E5" s="920"/>
      <c r="F5" s="920"/>
      <c r="G5" s="920"/>
      <c r="H5" s="920"/>
      <c r="I5" s="920"/>
      <c r="J5" s="920"/>
      <c r="K5" s="920"/>
      <c r="L5" s="920"/>
      <c r="M5" s="921"/>
      <c r="N5" s="13"/>
      <c r="O5" s="13"/>
      <c r="S5" s="643"/>
      <c r="T5" s="991">
        <v>0</v>
      </c>
      <c r="V5" s="934">
        <v>1</v>
      </c>
      <c r="W5" s="604" t="s">
        <v>115</v>
      </c>
      <c r="X5" s="599"/>
      <c r="Y5" s="925" t="s">
        <v>266</v>
      </c>
      <c r="Z5" s="926"/>
      <c r="AA5" s="926"/>
      <c r="AB5" s="926"/>
      <c r="AC5" s="926"/>
      <c r="AD5" s="927"/>
      <c r="AE5" s="144"/>
      <c r="AF5" s="145"/>
      <c r="AG5" s="145"/>
    </row>
    <row r="6" spans="1:34" ht="10.15" customHeight="1">
      <c r="A6" s="196"/>
      <c r="B6" s="922"/>
      <c r="C6" s="923"/>
      <c r="D6" s="923"/>
      <c r="E6" s="923"/>
      <c r="F6" s="923"/>
      <c r="G6" s="923"/>
      <c r="H6" s="923"/>
      <c r="I6" s="923"/>
      <c r="J6" s="923"/>
      <c r="K6" s="923"/>
      <c r="L6" s="923"/>
      <c r="M6" s="924"/>
      <c r="N6" s="13"/>
      <c r="O6" s="13"/>
      <c r="S6" s="862"/>
      <c r="T6" s="964"/>
      <c r="U6" s="963"/>
      <c r="V6" s="923"/>
      <c r="W6" s="601"/>
      <c r="X6" s="602"/>
      <c r="Y6" s="928"/>
      <c r="Z6" s="929"/>
      <c r="AA6" s="929"/>
      <c r="AB6" s="929"/>
      <c r="AC6" s="929"/>
      <c r="AD6" s="930"/>
      <c r="AE6" s="144"/>
      <c r="AF6" s="145"/>
      <c r="AG6" s="145"/>
    </row>
    <row r="7" spans="1:34" ht="10.15" customHeight="1">
      <c r="A7" s="196"/>
      <c r="B7" s="922" t="s">
        <v>145</v>
      </c>
      <c r="C7" s="923"/>
      <c r="D7" s="923"/>
      <c r="E7" s="923"/>
      <c r="F7" s="923"/>
      <c r="G7" s="923"/>
      <c r="H7" s="923"/>
      <c r="I7" s="923"/>
      <c r="J7" s="923"/>
      <c r="K7" s="923"/>
      <c r="L7" s="923"/>
      <c r="M7" s="924"/>
      <c r="N7" s="13"/>
      <c r="O7" s="13"/>
      <c r="P7" s="643"/>
      <c r="Q7" s="196"/>
      <c r="R7" s="196"/>
      <c r="S7" s="196"/>
      <c r="T7" s="22"/>
      <c r="U7" s="196"/>
      <c r="V7" s="172"/>
      <c r="W7" s="173"/>
      <c r="X7" s="206"/>
      <c r="Y7" s="206"/>
      <c r="Z7" s="206"/>
      <c r="AA7" s="206"/>
      <c r="AB7" s="206"/>
      <c r="AC7" s="206"/>
      <c r="AD7" s="206"/>
      <c r="AG7" s="196"/>
    </row>
    <row r="8" spans="1:34" ht="10.15" customHeight="1" thickBot="1">
      <c r="A8" s="196"/>
      <c r="B8" s="931"/>
      <c r="C8" s="932"/>
      <c r="D8" s="932"/>
      <c r="E8" s="932"/>
      <c r="F8" s="932"/>
      <c r="G8" s="932"/>
      <c r="H8" s="932"/>
      <c r="I8" s="932"/>
      <c r="J8" s="932"/>
      <c r="K8" s="932"/>
      <c r="L8" s="932"/>
      <c r="M8" s="933"/>
      <c r="N8" s="13"/>
      <c r="O8" s="13"/>
      <c r="P8" s="862"/>
      <c r="Q8" s="987">
        <v>0</v>
      </c>
      <c r="R8" s="196"/>
      <c r="S8" s="16"/>
      <c r="T8" s="890" t="s">
        <v>60</v>
      </c>
      <c r="U8" s="196"/>
      <c r="V8" s="172"/>
      <c r="W8" s="202"/>
      <c r="X8" s="172"/>
      <c r="Y8" s="172"/>
      <c r="Z8" s="172"/>
      <c r="AA8" s="172"/>
      <c r="AB8" s="172"/>
      <c r="AC8" s="172"/>
      <c r="AD8" s="172"/>
      <c r="AE8" s="196"/>
      <c r="AF8" s="196"/>
      <c r="AG8" s="196"/>
    </row>
    <row r="9" spans="1:34" ht="10.15" customHeight="1">
      <c r="A9" s="201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196"/>
      <c r="P9" s="196"/>
      <c r="Q9" s="964"/>
      <c r="R9" s="963"/>
      <c r="S9" s="965"/>
      <c r="T9" s="959"/>
      <c r="U9" s="196"/>
      <c r="V9" s="202"/>
      <c r="W9" s="172"/>
      <c r="X9" s="172"/>
      <c r="Y9" s="172"/>
      <c r="Z9" s="172"/>
      <c r="AA9" s="172"/>
      <c r="AB9" s="172"/>
      <c r="AC9" s="172"/>
      <c r="AD9" s="172"/>
      <c r="AE9" s="145"/>
      <c r="AF9" s="27"/>
      <c r="AG9" s="196"/>
    </row>
    <row r="10" spans="1:34" ht="10.15" customHeight="1">
      <c r="H10" s="196"/>
      <c r="I10" s="196"/>
      <c r="J10" s="196"/>
      <c r="K10" s="196"/>
      <c r="L10" s="196"/>
      <c r="M10" s="659"/>
      <c r="N10" s="196"/>
      <c r="O10" s="196"/>
      <c r="P10" s="196"/>
      <c r="Q10" s="149"/>
      <c r="R10" s="196"/>
      <c r="S10" s="960"/>
      <c r="T10" s="145"/>
      <c r="U10" s="196"/>
      <c r="V10" s="202"/>
      <c r="W10" s="172"/>
      <c r="X10" s="172"/>
      <c r="Y10" s="172"/>
      <c r="Z10" s="172"/>
      <c r="AA10" s="172"/>
      <c r="AB10" s="172"/>
      <c r="AC10" s="172"/>
      <c r="AD10" s="172"/>
      <c r="AE10" s="145"/>
      <c r="AF10" s="27"/>
      <c r="AG10" s="196"/>
    </row>
    <row r="11" spans="1:34" ht="10.15" customHeight="1" thickBot="1">
      <c r="H11" s="191"/>
      <c r="I11" s="196"/>
      <c r="J11" s="196"/>
      <c r="K11" s="196"/>
      <c r="L11" s="196"/>
      <c r="M11" s="659"/>
      <c r="N11" s="196"/>
      <c r="O11" s="196"/>
      <c r="P11" s="196"/>
      <c r="Q11" s="144"/>
      <c r="R11" s="196"/>
      <c r="S11" s="961"/>
      <c r="T11" s="145"/>
      <c r="U11" s="196"/>
      <c r="V11" s="923">
        <v>2</v>
      </c>
      <c r="W11" s="604" t="s">
        <v>117</v>
      </c>
      <c r="X11" s="599"/>
      <c r="Y11" s="951" t="s">
        <v>326</v>
      </c>
      <c r="Z11" s="869"/>
      <c r="AA11" s="869"/>
      <c r="AB11" s="869"/>
      <c r="AC11" s="869"/>
      <c r="AD11" s="870"/>
      <c r="AE11" s="196"/>
      <c r="AF11" s="196"/>
      <c r="AG11" s="196"/>
    </row>
    <row r="12" spans="1:34" ht="10.15" customHeight="1" thickBot="1">
      <c r="C12" s="196"/>
      <c r="D12" s="196"/>
      <c r="E12" s="196"/>
      <c r="F12" s="196"/>
      <c r="G12" s="196"/>
      <c r="H12" s="204"/>
      <c r="I12" s="196"/>
      <c r="J12" s="196"/>
      <c r="K12" s="987">
        <v>2</v>
      </c>
      <c r="L12" s="196"/>
      <c r="M12" s="196"/>
      <c r="N12" s="196"/>
      <c r="O12" s="196"/>
      <c r="P12" s="16"/>
      <c r="Q12" s="890" t="s">
        <v>11</v>
      </c>
      <c r="R12" s="196"/>
      <c r="S12" s="196"/>
      <c r="T12" s="989">
        <v>1</v>
      </c>
      <c r="U12" s="963"/>
      <c r="V12" s="923"/>
      <c r="W12" s="601"/>
      <c r="X12" s="602"/>
      <c r="Y12" s="871"/>
      <c r="Z12" s="872"/>
      <c r="AA12" s="872"/>
      <c r="AB12" s="872"/>
      <c r="AC12" s="872"/>
      <c r="AD12" s="873"/>
      <c r="AE12" s="196"/>
      <c r="AF12" s="196"/>
      <c r="AG12" s="196"/>
    </row>
    <row r="13" spans="1:34" ht="10.15" customHeight="1">
      <c r="C13" s="196"/>
      <c r="D13" s="196"/>
      <c r="E13" s="196"/>
      <c r="F13" s="196"/>
      <c r="G13" s="196"/>
      <c r="H13" s="196"/>
      <c r="I13" s="196"/>
      <c r="J13" s="196"/>
      <c r="K13" s="964"/>
      <c r="L13" s="967"/>
      <c r="M13" s="963"/>
      <c r="N13" s="963"/>
      <c r="O13" s="963"/>
      <c r="P13" s="968"/>
      <c r="Q13" s="959"/>
      <c r="R13" s="196"/>
      <c r="S13" s="196"/>
      <c r="T13" s="145"/>
      <c r="U13" s="196"/>
      <c r="V13" s="172"/>
      <c r="W13" s="202"/>
      <c r="X13" s="172"/>
      <c r="Y13" s="172"/>
      <c r="Z13" s="172"/>
      <c r="AA13" s="172"/>
      <c r="AB13" s="172"/>
      <c r="AC13" s="172"/>
      <c r="AD13" s="172"/>
      <c r="AE13" s="196"/>
      <c r="AF13" s="196"/>
      <c r="AG13" s="196"/>
    </row>
    <row r="14" spans="1:34" ht="10.15" customHeight="1">
      <c r="C14" s="196"/>
      <c r="D14" s="196"/>
      <c r="E14" s="196"/>
      <c r="F14" s="196"/>
      <c r="G14" s="196"/>
      <c r="H14" s="196"/>
      <c r="I14" s="196"/>
      <c r="J14" s="16"/>
      <c r="K14" s="149"/>
      <c r="L14" s="191"/>
      <c r="M14" s="196"/>
      <c r="N14" s="196"/>
      <c r="O14" s="196"/>
      <c r="P14" s="961"/>
      <c r="Q14" s="145"/>
      <c r="R14" s="196"/>
      <c r="S14" s="196"/>
      <c r="T14" s="145"/>
      <c r="U14" s="196"/>
      <c r="V14" s="172"/>
      <c r="W14" s="202"/>
      <c r="X14" s="172"/>
      <c r="Y14" s="172"/>
      <c r="Z14" s="172"/>
      <c r="AA14" s="172"/>
      <c r="AB14" s="172"/>
      <c r="AC14" s="172"/>
      <c r="AD14" s="172"/>
      <c r="AE14" s="196"/>
      <c r="AF14" s="196"/>
      <c r="AG14" s="196"/>
    </row>
    <row r="15" spans="1:34" ht="10.15" customHeight="1" thickBot="1">
      <c r="C15" s="196"/>
      <c r="D15" s="196"/>
      <c r="E15" s="196"/>
      <c r="F15" s="196"/>
      <c r="G15" s="196"/>
      <c r="H15" s="196"/>
      <c r="I15" s="196"/>
      <c r="J15" s="16"/>
      <c r="K15" s="149"/>
      <c r="L15" s="196"/>
      <c r="M15" s="196"/>
      <c r="N15" s="196"/>
      <c r="O15" s="987">
        <v>3</v>
      </c>
      <c r="P15" s="966"/>
      <c r="Q15" s="145"/>
      <c r="R15" s="196"/>
      <c r="S15" s="196"/>
      <c r="T15" s="145"/>
      <c r="U15" s="203"/>
      <c r="V15" s="202"/>
      <c r="W15" s="172"/>
      <c r="X15" s="172"/>
      <c r="Y15" s="172"/>
      <c r="Z15" s="172"/>
      <c r="AA15" s="172"/>
      <c r="AB15" s="172"/>
      <c r="AC15" s="172"/>
      <c r="AD15" s="172"/>
      <c r="AE15" s="145"/>
      <c r="AF15" s="193"/>
      <c r="AG15" s="196"/>
    </row>
    <row r="16" spans="1:34" ht="10.15" customHeight="1">
      <c r="C16" s="196"/>
      <c r="D16" s="196"/>
      <c r="E16" s="196"/>
      <c r="F16" s="196"/>
      <c r="G16" s="196"/>
      <c r="H16" s="196"/>
      <c r="I16" s="196"/>
      <c r="J16" s="16"/>
      <c r="K16" s="149"/>
      <c r="L16" s="196"/>
      <c r="M16" s="196"/>
      <c r="N16" s="982"/>
      <c r="O16" s="981"/>
      <c r="P16" s="979"/>
      <c r="Q16" s="980"/>
      <c r="R16" s="981"/>
      <c r="S16" s="196"/>
      <c r="T16" s="145"/>
      <c r="U16" s="203"/>
      <c r="V16" s="202"/>
      <c r="W16" s="172"/>
      <c r="X16" s="172"/>
      <c r="Y16" s="172"/>
      <c r="Z16" s="172"/>
      <c r="AA16" s="172"/>
      <c r="AB16" s="172"/>
      <c r="AC16" s="172"/>
      <c r="AD16" s="172"/>
      <c r="AE16" s="145"/>
      <c r="AF16" s="193"/>
      <c r="AG16" s="196"/>
    </row>
    <row r="17" spans="1:33" ht="10.15" customHeight="1" thickBot="1">
      <c r="C17" s="196"/>
      <c r="D17" s="196"/>
      <c r="E17" s="196"/>
      <c r="F17" s="196"/>
      <c r="G17" s="196"/>
      <c r="H17" s="196"/>
      <c r="I17" s="196"/>
      <c r="J17" s="16"/>
      <c r="K17" s="149"/>
      <c r="L17" s="196"/>
      <c r="M17" s="196"/>
      <c r="N17" s="982"/>
      <c r="O17" s="196"/>
      <c r="P17" s="961"/>
      <c r="Q17" s="145"/>
      <c r="R17" s="196"/>
      <c r="S17" s="196"/>
      <c r="T17" s="145"/>
      <c r="U17" s="196"/>
      <c r="V17" s="643" t="s">
        <v>11</v>
      </c>
      <c r="W17" s="858" t="s">
        <v>125</v>
      </c>
      <c r="X17" s="864"/>
      <c r="Y17" s="874" t="s">
        <v>46</v>
      </c>
      <c r="Z17" s="875"/>
      <c r="AA17" s="875"/>
      <c r="AB17" s="875"/>
      <c r="AC17" s="875"/>
      <c r="AD17" s="875"/>
      <c r="AE17" s="863" t="s">
        <v>190</v>
      </c>
      <c r="AF17" s="864"/>
      <c r="AG17" s="865"/>
    </row>
    <row r="18" spans="1:33" ht="10.15" customHeight="1">
      <c r="A18" s="8"/>
      <c r="B18" s="195"/>
      <c r="C18" s="196"/>
      <c r="D18" s="196"/>
      <c r="E18" s="196"/>
      <c r="F18" s="196"/>
      <c r="G18" s="196"/>
      <c r="H18" s="196"/>
      <c r="I18" s="196"/>
      <c r="J18" s="16"/>
      <c r="K18" s="144"/>
      <c r="L18" s="196"/>
      <c r="M18" s="18"/>
      <c r="N18" s="982"/>
      <c r="O18" s="145"/>
      <c r="P18" s="196"/>
      <c r="Q18" s="989">
        <v>1</v>
      </c>
      <c r="R18" s="963"/>
      <c r="S18" s="963"/>
      <c r="T18" s="963"/>
      <c r="U18" s="963"/>
      <c r="V18" s="643"/>
      <c r="W18" s="859"/>
      <c r="X18" s="866"/>
      <c r="Y18" s="876"/>
      <c r="Z18" s="877"/>
      <c r="AA18" s="877"/>
      <c r="AB18" s="877"/>
      <c r="AC18" s="877"/>
      <c r="AD18" s="877"/>
      <c r="AE18" s="859"/>
      <c r="AF18" s="866"/>
      <c r="AG18" s="867"/>
    </row>
    <row r="19" spans="1:33" ht="10.15" customHeight="1" thickBot="1">
      <c r="A19" s="195"/>
      <c r="B19" s="196"/>
      <c r="C19" s="196"/>
      <c r="D19" s="196"/>
      <c r="E19" s="196"/>
      <c r="F19" s="196"/>
      <c r="G19" s="196"/>
      <c r="H19" s="196"/>
      <c r="I19" s="196"/>
      <c r="J19" s="196"/>
      <c r="K19" s="144"/>
      <c r="L19" s="196"/>
      <c r="M19" s="18"/>
      <c r="N19" s="983"/>
      <c r="O19" s="145"/>
      <c r="P19" s="196"/>
      <c r="Q19" s="196"/>
      <c r="R19" s="196"/>
      <c r="S19" s="196"/>
      <c r="T19" s="196"/>
      <c r="U19" s="196"/>
      <c r="V19" s="172"/>
      <c r="W19" s="172"/>
      <c r="X19" s="172"/>
      <c r="Y19" s="172"/>
      <c r="Z19" s="172"/>
      <c r="AA19" s="172"/>
      <c r="AB19" s="172"/>
      <c r="AC19" s="172"/>
      <c r="AD19" s="172"/>
      <c r="AE19" s="13"/>
      <c r="AF19" s="145"/>
      <c r="AG19" s="196"/>
    </row>
    <row r="20" spans="1:33" ht="10.15" customHeight="1" thickTop="1" thickBot="1">
      <c r="A20" s="1013" t="s">
        <v>320</v>
      </c>
      <c r="B20" s="1014"/>
      <c r="C20" s="1014"/>
      <c r="D20" s="1009" t="s">
        <v>328</v>
      </c>
      <c r="E20" s="1007"/>
      <c r="F20" s="1007"/>
      <c r="G20" s="1007"/>
      <c r="H20" s="1007"/>
      <c r="I20" s="843"/>
      <c r="J20" s="16"/>
      <c r="K20" s="892" t="s">
        <v>75</v>
      </c>
      <c r="L20" s="196"/>
      <c r="M20" s="18"/>
      <c r="N20" s="984"/>
      <c r="O20" s="860" t="s">
        <v>71</v>
      </c>
      <c r="P20" s="878" t="s">
        <v>146</v>
      </c>
      <c r="Q20" s="879"/>
      <c r="R20" s="879"/>
      <c r="S20" s="879"/>
      <c r="T20" s="879"/>
      <c r="U20" s="880"/>
      <c r="V20" s="172"/>
      <c r="W20" s="202"/>
      <c r="X20" s="172"/>
      <c r="Y20" s="172"/>
      <c r="Z20" s="172"/>
      <c r="AA20" s="172"/>
      <c r="AB20" s="172"/>
      <c r="AC20" s="172"/>
      <c r="AD20" s="172"/>
      <c r="AE20" s="196"/>
      <c r="AF20" s="145"/>
      <c r="AG20" s="196"/>
    </row>
    <row r="21" spans="1:33" ht="10.15" customHeight="1" thickBot="1">
      <c r="A21" s="1015"/>
      <c r="B21" s="1016"/>
      <c r="C21" s="1016"/>
      <c r="D21" s="1012"/>
      <c r="E21" s="1010"/>
      <c r="F21" s="1010"/>
      <c r="G21" s="1010"/>
      <c r="H21" s="1010"/>
      <c r="I21" s="845"/>
      <c r="J21" s="968"/>
      <c r="K21" s="975"/>
      <c r="L21" s="196"/>
      <c r="M21" s="18"/>
      <c r="N21" s="16"/>
      <c r="O21" s="861"/>
      <c r="P21" s="661"/>
      <c r="Q21" s="662"/>
      <c r="R21" s="662"/>
      <c r="S21" s="662"/>
      <c r="T21" s="662"/>
      <c r="U21" s="663"/>
      <c r="V21" s="202"/>
      <c r="W21" s="172"/>
      <c r="X21" s="172"/>
      <c r="Y21" s="172"/>
      <c r="Z21" s="172"/>
      <c r="AA21" s="172"/>
      <c r="AB21" s="172"/>
      <c r="AC21" s="172"/>
      <c r="AD21" s="172"/>
      <c r="AE21" s="196"/>
      <c r="AF21" s="145"/>
      <c r="AG21" s="196"/>
    </row>
    <row r="22" spans="1:33" ht="10.15" customHeight="1" thickTop="1">
      <c r="A22" s="10"/>
      <c r="B22" s="10"/>
      <c r="C22" s="10"/>
      <c r="D22" s="33"/>
      <c r="E22" s="33"/>
      <c r="F22" s="33"/>
      <c r="G22" s="33"/>
      <c r="H22" s="196"/>
      <c r="I22" s="196"/>
      <c r="J22" s="961"/>
      <c r="K22" s="196"/>
      <c r="L22" s="191"/>
      <c r="M22" s="196"/>
      <c r="N22" s="196"/>
      <c r="O22" s="149"/>
      <c r="P22" s="191"/>
      <c r="Q22" s="145"/>
      <c r="R22" s="196"/>
      <c r="S22" s="196"/>
      <c r="T22" s="145"/>
      <c r="U22" s="196"/>
      <c r="V22" s="202"/>
      <c r="W22" s="172"/>
      <c r="X22" s="172"/>
      <c r="Y22" s="172"/>
      <c r="Z22" s="172"/>
      <c r="AA22" s="172"/>
      <c r="AB22" s="172"/>
      <c r="AC22" s="172"/>
      <c r="AD22" s="172"/>
      <c r="AE22" s="145"/>
      <c r="AF22" s="196"/>
      <c r="AG22" s="196"/>
    </row>
    <row r="23" spans="1:33" ht="10.15" customHeight="1" thickBot="1">
      <c r="A23" s="186"/>
      <c r="B23" s="186"/>
      <c r="C23" s="186"/>
      <c r="D23" s="196"/>
      <c r="E23" s="196"/>
      <c r="F23" s="196"/>
      <c r="G23" s="196"/>
      <c r="H23" s="196"/>
      <c r="I23" s="196"/>
      <c r="J23" s="961"/>
      <c r="K23" s="196"/>
      <c r="L23" s="191"/>
      <c r="M23" s="196"/>
      <c r="N23" s="196"/>
      <c r="O23" s="149"/>
      <c r="P23" s="196"/>
      <c r="Q23" s="987">
        <v>2</v>
      </c>
      <c r="R23" s="196"/>
      <c r="S23" s="196"/>
      <c r="T23" s="145"/>
      <c r="U23" s="196"/>
      <c r="V23" s="923">
        <v>4</v>
      </c>
      <c r="W23" s="604" t="s">
        <v>126</v>
      </c>
      <c r="X23" s="599"/>
      <c r="Y23" s="951" t="s">
        <v>328</v>
      </c>
      <c r="Z23" s="869"/>
      <c r="AA23" s="869"/>
      <c r="AB23" s="869"/>
      <c r="AC23" s="869"/>
      <c r="AD23" s="870"/>
      <c r="AE23" s="196"/>
      <c r="AF23" s="196"/>
      <c r="AG23" s="196"/>
    </row>
    <row r="24" spans="1:33" ht="10.15" customHeight="1">
      <c r="A24" s="186"/>
      <c r="B24" s="186"/>
      <c r="C24" s="186"/>
      <c r="D24" s="196"/>
      <c r="E24" s="196"/>
      <c r="F24" s="196"/>
      <c r="G24" s="196"/>
      <c r="H24" s="196"/>
      <c r="I24" s="196"/>
      <c r="J24" s="961"/>
      <c r="K24" s="196"/>
      <c r="L24" s="196"/>
      <c r="M24" s="196"/>
      <c r="N24" s="196"/>
      <c r="O24" s="149"/>
      <c r="P24" s="961"/>
      <c r="Q24" s="974"/>
      <c r="R24" s="963"/>
      <c r="S24" s="963"/>
      <c r="T24" s="962"/>
      <c r="U24" s="963"/>
      <c r="V24" s="923"/>
      <c r="W24" s="601"/>
      <c r="X24" s="602"/>
      <c r="Y24" s="871"/>
      <c r="Z24" s="872"/>
      <c r="AA24" s="872"/>
      <c r="AB24" s="872"/>
      <c r="AC24" s="872"/>
      <c r="AD24" s="873"/>
      <c r="AE24" s="196"/>
      <c r="AF24" s="196"/>
      <c r="AG24" s="196"/>
    </row>
    <row r="25" spans="1:33" ht="10.15" customHeight="1" thickBot="1">
      <c r="A25" s="186"/>
      <c r="B25" s="186"/>
      <c r="C25" s="186"/>
      <c r="D25" s="196"/>
      <c r="E25" s="196"/>
      <c r="F25" s="196"/>
      <c r="G25" s="196"/>
      <c r="H25" s="191"/>
      <c r="I25" s="196"/>
      <c r="J25" s="961"/>
      <c r="K25" s="196"/>
      <c r="L25" s="196"/>
      <c r="M25" s="196"/>
      <c r="N25" s="196"/>
      <c r="O25" s="149"/>
      <c r="P25" s="961"/>
      <c r="Q25" s="145"/>
      <c r="R25" s="196"/>
      <c r="S25" s="196"/>
      <c r="T25" s="18"/>
      <c r="U25" s="196"/>
      <c r="V25" s="202"/>
      <c r="W25" s="202"/>
      <c r="X25" s="172"/>
      <c r="Y25" s="172"/>
      <c r="Z25" s="172"/>
      <c r="AA25" s="172"/>
      <c r="AB25" s="172"/>
      <c r="AC25" s="172"/>
      <c r="AD25" s="172"/>
      <c r="AE25" s="145"/>
      <c r="AF25" s="196"/>
      <c r="AG25" s="196"/>
    </row>
    <row r="26" spans="1:33" ht="10.15" customHeight="1">
      <c r="A26" s="185"/>
      <c r="B26" s="186"/>
      <c r="C26" s="186"/>
      <c r="D26" s="196"/>
      <c r="E26" s="196"/>
      <c r="F26" s="196"/>
      <c r="G26" s="196"/>
      <c r="H26" s="196"/>
      <c r="I26" s="196"/>
      <c r="J26" s="961"/>
      <c r="K26" s="196"/>
      <c r="L26" s="196"/>
      <c r="M26" s="196"/>
      <c r="N26" s="196"/>
      <c r="O26" s="988">
        <v>0</v>
      </c>
      <c r="P26" s="985"/>
      <c r="Q26" s="980"/>
      <c r="R26" s="981"/>
      <c r="S26" s="196"/>
      <c r="T26" s="145"/>
      <c r="U26" s="196"/>
      <c r="V26" s="202"/>
      <c r="W26" s="202"/>
      <c r="X26" s="172"/>
      <c r="Y26" s="172"/>
      <c r="Z26" s="172"/>
      <c r="AA26" s="172"/>
      <c r="AB26" s="172"/>
      <c r="AC26" s="172"/>
      <c r="AD26" s="172"/>
      <c r="AE26" s="145"/>
      <c r="AF26" s="196"/>
      <c r="AG26" s="196"/>
    </row>
    <row r="27" spans="1:33" ht="10.15" customHeight="1">
      <c r="A27" s="186"/>
      <c r="B27" s="186"/>
      <c r="C27" s="186"/>
      <c r="D27" s="196"/>
      <c r="E27" s="196"/>
      <c r="F27" s="196"/>
      <c r="G27" s="196"/>
      <c r="H27" s="196"/>
      <c r="I27" s="196"/>
      <c r="J27" s="961"/>
      <c r="K27" s="196"/>
      <c r="L27" s="196"/>
      <c r="M27" s="196"/>
      <c r="N27" s="196"/>
      <c r="O27" s="196"/>
      <c r="P27" s="966"/>
      <c r="Q27" s="207"/>
      <c r="R27" s="203"/>
      <c r="S27" s="196"/>
      <c r="T27" s="145"/>
      <c r="U27" s="196"/>
      <c r="V27" s="202"/>
      <c r="W27" s="172"/>
      <c r="X27" s="172"/>
      <c r="Y27" s="172"/>
      <c r="Z27" s="172"/>
      <c r="AA27" s="172"/>
      <c r="AB27" s="172"/>
      <c r="AC27" s="172"/>
      <c r="AD27" s="172"/>
      <c r="AE27" s="196"/>
      <c r="AF27" s="196"/>
      <c r="AG27" s="196"/>
    </row>
    <row r="28" spans="1:33" ht="10.15" customHeight="1" thickBot="1">
      <c r="A28" s="186"/>
      <c r="B28" s="11"/>
      <c r="C28" s="11"/>
      <c r="D28" s="200"/>
      <c r="E28" s="200"/>
      <c r="F28" s="200"/>
      <c r="G28" s="200"/>
      <c r="H28" s="200"/>
      <c r="I28" s="200"/>
      <c r="J28" s="976"/>
      <c r="K28" s="971"/>
      <c r="L28" s="971"/>
      <c r="M28" s="972"/>
      <c r="N28" s="972"/>
      <c r="O28" s="972"/>
      <c r="P28" s="973"/>
      <c r="Q28" s="969" t="s">
        <v>8</v>
      </c>
      <c r="R28" s="203"/>
      <c r="S28" s="196"/>
      <c r="T28" s="145"/>
      <c r="U28" s="196"/>
      <c r="V28" s="202"/>
      <c r="W28" s="172"/>
      <c r="X28" s="172"/>
      <c r="Y28" s="172"/>
      <c r="Z28" s="172"/>
      <c r="AA28" s="172"/>
      <c r="AB28" s="172"/>
      <c r="AC28" s="172"/>
      <c r="AD28" s="172"/>
      <c r="AE28" s="196"/>
      <c r="AF28" s="196"/>
      <c r="AG28" s="196"/>
    </row>
    <row r="29" spans="1:33" ht="10.15" customHeight="1">
      <c r="A29" s="186"/>
      <c r="B29" s="186"/>
      <c r="C29" s="186"/>
      <c r="D29" s="196"/>
      <c r="E29" s="196"/>
      <c r="F29" s="196"/>
      <c r="G29" s="196"/>
      <c r="H29" s="196"/>
      <c r="I29" s="196"/>
      <c r="J29" s="196"/>
      <c r="K29" s="987">
        <v>3</v>
      </c>
      <c r="L29" s="196"/>
      <c r="M29" s="196"/>
      <c r="N29" s="196"/>
      <c r="O29" s="196"/>
      <c r="P29" s="196"/>
      <c r="Q29" s="893"/>
      <c r="R29" s="196"/>
      <c r="S29" s="196"/>
      <c r="T29" s="145"/>
      <c r="U29" s="196"/>
      <c r="V29" s="202"/>
      <c r="W29" s="172"/>
      <c r="X29" s="172"/>
      <c r="Y29" s="172"/>
      <c r="Z29" s="172"/>
      <c r="AA29" s="172"/>
      <c r="AB29" s="172"/>
      <c r="AC29" s="172"/>
      <c r="AD29" s="172"/>
      <c r="AE29" s="145"/>
      <c r="AF29" s="196"/>
      <c r="AG29" s="196"/>
    </row>
    <row r="30" spans="1:33" ht="10.15" customHeight="1">
      <c r="A30" s="186"/>
      <c r="B30" s="186"/>
      <c r="C30" s="18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22"/>
      <c r="R30" s="196"/>
      <c r="S30" s="196"/>
      <c r="T30" s="145"/>
      <c r="U30" s="196"/>
      <c r="V30" s="202"/>
      <c r="W30" s="172"/>
      <c r="X30" s="172"/>
      <c r="Y30" s="172"/>
      <c r="Z30" s="172"/>
      <c r="AA30" s="172"/>
      <c r="AB30" s="172"/>
      <c r="AC30" s="172"/>
      <c r="AD30" s="172"/>
      <c r="AE30" s="145"/>
      <c r="AF30" s="196"/>
      <c r="AG30" s="196"/>
    </row>
    <row r="31" spans="1:33" ht="10.15" customHeight="1">
      <c r="A31" s="186"/>
      <c r="B31" s="186"/>
      <c r="C31" s="18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44"/>
      <c r="R31" s="196"/>
      <c r="S31" s="196"/>
      <c r="T31" s="145"/>
      <c r="U31" s="196"/>
      <c r="V31" s="202"/>
      <c r="W31" s="172"/>
      <c r="X31" s="172"/>
      <c r="Y31" s="172"/>
      <c r="Z31" s="172"/>
      <c r="AA31" s="172"/>
      <c r="AB31" s="172"/>
      <c r="AC31" s="172"/>
      <c r="AD31" s="172"/>
      <c r="AE31" s="196"/>
      <c r="AF31" s="196"/>
      <c r="AG31" s="196"/>
    </row>
    <row r="32" spans="1:33" ht="10.15" customHeight="1">
      <c r="A32" s="186"/>
      <c r="B32" s="186"/>
      <c r="C32" s="18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44"/>
      <c r="R32" s="196"/>
      <c r="S32" s="196"/>
      <c r="T32" s="145"/>
      <c r="U32" s="196"/>
      <c r="V32" s="202"/>
      <c r="W32" s="172"/>
      <c r="X32" s="172"/>
      <c r="Y32" s="172"/>
      <c r="Z32" s="172"/>
      <c r="AA32" s="172"/>
      <c r="AB32" s="172"/>
      <c r="AC32" s="172"/>
      <c r="AD32" s="172"/>
      <c r="AE32" s="196"/>
      <c r="AF32" s="196"/>
      <c r="AG32" s="196"/>
    </row>
    <row r="33" spans="1:65" ht="10.15" customHeight="1" thickBot="1">
      <c r="A33" s="186"/>
      <c r="B33" s="186"/>
      <c r="C33" s="18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44"/>
      <c r="R33" s="196"/>
      <c r="S33" s="196"/>
      <c r="T33" s="145"/>
      <c r="U33" s="196"/>
      <c r="V33" s="923">
        <v>5</v>
      </c>
      <c r="W33" s="604" t="s">
        <v>133</v>
      </c>
      <c r="X33" s="915"/>
      <c r="Y33" s="868" t="s">
        <v>275</v>
      </c>
      <c r="Z33" s="869"/>
      <c r="AA33" s="869"/>
      <c r="AB33" s="869"/>
      <c r="AC33" s="869"/>
      <c r="AD33" s="870"/>
      <c r="AE33" s="145"/>
      <c r="AF33" s="196"/>
      <c r="AG33" s="196"/>
    </row>
    <row r="34" spans="1:65" ht="10.15" customHeight="1"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986">
        <v>1</v>
      </c>
      <c r="R34" s="963"/>
      <c r="S34" s="963"/>
      <c r="T34" s="986"/>
      <c r="U34" s="963"/>
      <c r="V34" s="923"/>
      <c r="W34" s="601"/>
      <c r="X34" s="916"/>
      <c r="Y34" s="871"/>
      <c r="Z34" s="872"/>
      <c r="AA34" s="872"/>
      <c r="AB34" s="872"/>
      <c r="AC34" s="872"/>
      <c r="AD34" s="873"/>
      <c r="AE34" s="145"/>
      <c r="AF34" s="196"/>
      <c r="AG34" s="196"/>
    </row>
    <row r="35" spans="1:65" ht="10.15" customHeight="1"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990"/>
      <c r="R35" s="196"/>
      <c r="S35" s="196"/>
      <c r="T35" s="18"/>
      <c r="U35" s="196"/>
      <c r="V35" s="196"/>
      <c r="W35" s="203"/>
      <c r="X35" s="201"/>
      <c r="Y35" s="201"/>
      <c r="Z35" s="196"/>
      <c r="AA35" s="196"/>
      <c r="AB35" s="196"/>
      <c r="AC35" s="196"/>
      <c r="AD35" s="196"/>
      <c r="AE35" s="196"/>
      <c r="AF35" s="196"/>
      <c r="AG35" s="196"/>
    </row>
    <row r="36" spans="1:65" ht="10.15" customHeight="1"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8"/>
      <c r="R36" s="196"/>
      <c r="S36" s="196"/>
      <c r="T36" s="18"/>
      <c r="U36" s="196"/>
      <c r="V36" s="196"/>
      <c r="W36" s="203"/>
      <c r="X36" s="201"/>
      <c r="Y36" s="201"/>
      <c r="Z36" s="196"/>
      <c r="AA36" s="196"/>
      <c r="AB36" s="196"/>
      <c r="AC36" s="196"/>
      <c r="AD36" s="196"/>
      <c r="AE36" s="196"/>
      <c r="AF36" s="196"/>
      <c r="AG36" s="196"/>
    </row>
    <row r="37" spans="1:65" ht="10.15" customHeight="1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196"/>
    </row>
    <row r="38" spans="1:65" ht="11.45" customHeight="1">
      <c r="A38" s="196"/>
      <c r="B38" s="917" t="s">
        <v>165</v>
      </c>
      <c r="C38" s="896"/>
      <c r="D38" s="896"/>
      <c r="E38" s="896"/>
      <c r="F38" s="896"/>
      <c r="G38" s="896"/>
      <c r="H38" s="896"/>
      <c r="I38" s="896"/>
      <c r="J38" s="896"/>
      <c r="K38" s="896"/>
      <c r="L38" s="896"/>
      <c r="M38" s="897"/>
      <c r="W38" s="203"/>
      <c r="X38" s="196"/>
      <c r="Y38" s="196"/>
    </row>
    <row r="39" spans="1:65" ht="11.45" customHeight="1">
      <c r="A39" s="196"/>
      <c r="B39" s="898"/>
      <c r="C39" s="899"/>
      <c r="D39" s="899"/>
      <c r="E39" s="899"/>
      <c r="F39" s="899"/>
      <c r="G39" s="899"/>
      <c r="H39" s="899"/>
      <c r="I39" s="899"/>
      <c r="J39" s="899"/>
      <c r="K39" s="899"/>
      <c r="L39" s="899"/>
      <c r="M39" s="900"/>
      <c r="AG39" s="196"/>
    </row>
    <row r="40" spans="1:65">
      <c r="A40" s="196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Y40" s="854" t="s">
        <v>157</v>
      </c>
      <c r="Z40" s="854"/>
      <c r="AA40" s="854"/>
      <c r="AB40" s="854"/>
      <c r="AC40" s="854"/>
      <c r="AD40" s="854"/>
      <c r="AE40" s="854"/>
      <c r="AF40" s="854"/>
      <c r="AG40" s="854"/>
      <c r="AH40" s="232"/>
    </row>
    <row r="41" spans="1:65">
      <c r="A41" s="196"/>
      <c r="B41" s="598" t="s">
        <v>56</v>
      </c>
      <c r="C41" s="896"/>
      <c r="D41" s="896"/>
      <c r="E41" s="897"/>
      <c r="F41" s="604" t="s">
        <v>158</v>
      </c>
      <c r="G41" s="896"/>
      <c r="H41" s="896"/>
      <c r="I41" s="896"/>
      <c r="J41" s="896"/>
      <c r="K41" s="896"/>
      <c r="L41" s="896"/>
      <c r="M41" s="896"/>
      <c r="N41" s="896"/>
      <c r="O41" s="896"/>
      <c r="P41" s="896"/>
      <c r="Q41" s="896"/>
      <c r="R41" s="896"/>
      <c r="S41" s="896"/>
      <c r="T41" s="896"/>
      <c r="U41" s="896"/>
      <c r="V41" s="896"/>
      <c r="W41" s="896"/>
      <c r="X41" s="896"/>
      <c r="Y41" s="896"/>
      <c r="Z41" s="896"/>
      <c r="AA41" s="896"/>
      <c r="AB41" s="897"/>
      <c r="AC41" s="855" t="s">
        <v>58</v>
      </c>
      <c r="AD41" s="856"/>
      <c r="AE41" s="856"/>
      <c r="AF41" s="856"/>
      <c r="AG41" s="856"/>
      <c r="AH41" s="857"/>
    </row>
    <row r="42" spans="1:65">
      <c r="B42" s="898"/>
      <c r="C42" s="899"/>
      <c r="D42" s="899"/>
      <c r="E42" s="900"/>
      <c r="F42" s="898"/>
      <c r="G42" s="899"/>
      <c r="H42" s="899"/>
      <c r="I42" s="899"/>
      <c r="J42" s="899"/>
      <c r="K42" s="899"/>
      <c r="L42" s="899"/>
      <c r="M42" s="899"/>
      <c r="N42" s="899"/>
      <c r="O42" s="899"/>
      <c r="P42" s="899"/>
      <c r="Q42" s="899"/>
      <c r="R42" s="899"/>
      <c r="S42" s="899"/>
      <c r="T42" s="899"/>
      <c r="U42" s="899"/>
      <c r="V42" s="899"/>
      <c r="W42" s="899"/>
      <c r="X42" s="899"/>
      <c r="Y42" s="899"/>
      <c r="Z42" s="899"/>
      <c r="AA42" s="899"/>
      <c r="AB42" s="900"/>
      <c r="AC42" s="855" t="s">
        <v>159</v>
      </c>
      <c r="AD42" s="856"/>
      <c r="AE42" s="856"/>
      <c r="AF42" s="856"/>
      <c r="AG42" s="856"/>
      <c r="AH42" s="857"/>
    </row>
    <row r="43" spans="1:65" ht="11.45" customHeight="1"/>
    <row r="44" spans="1:65" ht="13.5" customHeight="1">
      <c r="A44" s="186"/>
      <c r="B44" s="858" t="s">
        <v>60</v>
      </c>
      <c r="C44" s="881" t="s">
        <v>303</v>
      </c>
      <c r="D44" s="881"/>
      <c r="E44" s="882"/>
      <c r="F44" s="604">
        <v>1</v>
      </c>
      <c r="G44" s="901"/>
      <c r="H44" s="903" t="s">
        <v>266</v>
      </c>
      <c r="I44" s="904"/>
      <c r="J44" s="904"/>
      <c r="K44" s="904"/>
      <c r="L44" s="904"/>
      <c r="M44" s="905"/>
      <c r="N44" s="894">
        <v>0</v>
      </c>
      <c r="O44" s="509"/>
      <c r="P44" s="188">
        <v>0</v>
      </c>
      <c r="Q44" s="174" t="s">
        <v>100</v>
      </c>
      <c r="R44" s="188">
        <v>0</v>
      </c>
      <c r="S44" s="894">
        <v>1</v>
      </c>
      <c r="T44" s="509"/>
      <c r="U44" s="909" t="s">
        <v>35</v>
      </c>
      <c r="V44" s="910"/>
      <c r="W44" s="910"/>
      <c r="X44" s="910"/>
      <c r="Y44" s="910"/>
      <c r="Z44" s="911"/>
      <c r="AA44" s="599">
        <v>2</v>
      </c>
      <c r="AB44" s="600"/>
      <c r="AC44" s="604" t="s">
        <v>304</v>
      </c>
      <c r="AD44" s="785"/>
      <c r="AE44" s="785"/>
      <c r="AF44" s="785"/>
      <c r="AG44" s="785"/>
      <c r="AH44" s="918"/>
      <c r="AJ44" s="11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1"/>
      <c r="AW44" s="186"/>
      <c r="AX44" s="186"/>
      <c r="AY44" s="186"/>
      <c r="AZ44" s="186"/>
      <c r="BA44" s="29"/>
      <c r="BB44" s="186"/>
      <c r="BC44" s="196"/>
      <c r="BD44" s="196"/>
      <c r="BE44" s="196"/>
      <c r="BF44" s="196"/>
      <c r="BG44" s="196"/>
      <c r="BH44" s="196"/>
      <c r="BI44" s="11"/>
      <c r="BJ44" s="194"/>
      <c r="BK44" s="196"/>
      <c r="BL44" s="196"/>
      <c r="BM44" s="196"/>
    </row>
    <row r="45" spans="1:65" ht="13.5" customHeight="1">
      <c r="A45" s="186"/>
      <c r="B45" s="859"/>
      <c r="C45" s="883"/>
      <c r="D45" s="883"/>
      <c r="E45" s="884"/>
      <c r="F45" s="898"/>
      <c r="G45" s="902"/>
      <c r="H45" s="906"/>
      <c r="I45" s="907"/>
      <c r="J45" s="907"/>
      <c r="K45" s="907"/>
      <c r="L45" s="907"/>
      <c r="M45" s="908"/>
      <c r="N45" s="895"/>
      <c r="O45" s="539"/>
      <c r="P45" s="189">
        <v>0</v>
      </c>
      <c r="Q45" s="175" t="s">
        <v>100</v>
      </c>
      <c r="R45" s="189">
        <v>1</v>
      </c>
      <c r="S45" s="895"/>
      <c r="T45" s="539"/>
      <c r="U45" s="912"/>
      <c r="V45" s="913"/>
      <c r="W45" s="913"/>
      <c r="X45" s="913"/>
      <c r="Y45" s="913"/>
      <c r="Z45" s="914"/>
      <c r="AA45" s="602"/>
      <c r="AB45" s="603"/>
      <c r="AC45" s="571"/>
      <c r="AD45" s="232"/>
      <c r="AE45" s="232"/>
      <c r="AF45" s="232"/>
      <c r="AG45" s="232"/>
      <c r="AH45" s="233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1"/>
      <c r="AW45" s="186"/>
      <c r="AX45" s="186"/>
      <c r="AY45" s="186"/>
      <c r="AZ45" s="186"/>
      <c r="BA45" s="30"/>
      <c r="BB45" s="186"/>
      <c r="BC45" s="196"/>
      <c r="BD45" s="196"/>
      <c r="BE45" s="196"/>
      <c r="BF45" s="196"/>
      <c r="BG45" s="196"/>
      <c r="BH45" s="196"/>
      <c r="BI45" s="194"/>
      <c r="BJ45" s="194"/>
      <c r="BK45" s="196"/>
      <c r="BL45" s="196"/>
      <c r="BM45" s="196"/>
    </row>
    <row r="46" spans="1:65" ht="13.5" customHeight="1">
      <c r="A46" s="196"/>
      <c r="B46" s="176"/>
      <c r="C46" s="209"/>
      <c r="D46" s="209"/>
      <c r="E46" s="209"/>
      <c r="F46" s="209"/>
      <c r="G46" s="209"/>
      <c r="H46" s="209" t="s">
        <v>166</v>
      </c>
      <c r="I46" s="209"/>
      <c r="J46" s="209"/>
      <c r="K46" s="209"/>
      <c r="L46" s="209"/>
      <c r="M46" s="209"/>
      <c r="N46" s="209"/>
      <c r="O46" s="177"/>
      <c r="P46" s="205"/>
      <c r="Q46" s="190" t="s">
        <v>167</v>
      </c>
      <c r="R46" s="205"/>
      <c r="S46" s="177"/>
      <c r="T46" s="209"/>
      <c r="U46" s="209" t="s">
        <v>166</v>
      </c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178"/>
      <c r="AH46" s="209"/>
      <c r="AJ46" s="195"/>
      <c r="AK46" s="195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31"/>
      <c r="AX46" s="196"/>
      <c r="AY46" s="186"/>
      <c r="AZ46" s="196"/>
      <c r="BA46" s="31"/>
      <c r="BB46" s="196"/>
      <c r="BC46" s="195"/>
      <c r="BD46" s="196"/>
      <c r="BE46" s="196"/>
      <c r="BF46" s="196"/>
      <c r="BG46" s="196"/>
      <c r="BH46" s="196"/>
      <c r="BI46" s="196"/>
      <c r="BJ46" s="195"/>
      <c r="BK46" s="196"/>
      <c r="BL46" s="196"/>
      <c r="BM46" s="196"/>
    </row>
    <row r="47" spans="1:65" ht="13.5" customHeight="1">
      <c r="A47" s="196"/>
      <c r="B47" s="176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198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178"/>
      <c r="AH47" s="209"/>
      <c r="AJ47" s="195"/>
      <c r="AK47" s="195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31"/>
      <c r="AX47" s="196"/>
      <c r="AY47" s="186"/>
      <c r="AZ47" s="196"/>
      <c r="BA47" s="31"/>
      <c r="BB47" s="196"/>
      <c r="BC47" s="196"/>
      <c r="BD47" s="196"/>
      <c r="BE47" s="196"/>
      <c r="BF47" s="196"/>
      <c r="BG47" s="196"/>
      <c r="BH47" s="196"/>
      <c r="BI47" s="195"/>
      <c r="BJ47" s="195"/>
      <c r="BK47" s="196"/>
      <c r="BL47" s="196"/>
      <c r="BM47" s="196"/>
    </row>
    <row r="48" spans="1:65" ht="13.5" customHeight="1">
      <c r="A48" s="196"/>
      <c r="B48" s="885" t="s">
        <v>8</v>
      </c>
      <c r="C48" s="881" t="s">
        <v>302</v>
      </c>
      <c r="D48" s="881"/>
      <c r="E48" s="882"/>
      <c r="F48" s="604">
        <v>4</v>
      </c>
      <c r="G48" s="901"/>
      <c r="H48" s="903" t="s">
        <v>328</v>
      </c>
      <c r="I48" s="904"/>
      <c r="J48" s="904"/>
      <c r="K48" s="904"/>
      <c r="L48" s="904"/>
      <c r="M48" s="905"/>
      <c r="N48" s="894">
        <v>2</v>
      </c>
      <c r="O48" s="509"/>
      <c r="P48" s="188">
        <v>1</v>
      </c>
      <c r="Q48" s="174" t="s">
        <v>100</v>
      </c>
      <c r="R48" s="188">
        <v>1</v>
      </c>
      <c r="S48" s="894">
        <v>1</v>
      </c>
      <c r="T48" s="509"/>
      <c r="U48" s="909" t="s">
        <v>327</v>
      </c>
      <c r="V48" s="910"/>
      <c r="W48" s="910"/>
      <c r="X48" s="910"/>
      <c r="Y48" s="910"/>
      <c r="Z48" s="911"/>
      <c r="AA48" s="888">
        <v>5</v>
      </c>
      <c r="AB48" s="600"/>
      <c r="AC48" s="604" t="s">
        <v>305</v>
      </c>
      <c r="AD48" s="785"/>
      <c r="AE48" s="785"/>
      <c r="AF48" s="785"/>
      <c r="AG48" s="785"/>
      <c r="AH48" s="918"/>
      <c r="AJ48" s="194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1"/>
      <c r="AW48" s="186"/>
      <c r="AX48" s="186"/>
      <c r="AY48" s="186"/>
      <c r="AZ48" s="186"/>
      <c r="BA48" s="29"/>
      <c r="BB48" s="186"/>
      <c r="BC48" s="4"/>
      <c r="BD48" s="4"/>
      <c r="BE48" s="13"/>
      <c r="BF48" s="13"/>
      <c r="BG48" s="13"/>
      <c r="BH48" s="13"/>
      <c r="BI48" s="194"/>
      <c r="BJ48" s="194"/>
      <c r="BK48" s="196"/>
      <c r="BL48" s="196"/>
      <c r="BM48" s="196"/>
    </row>
    <row r="49" spans="1:65" ht="13.5" customHeight="1">
      <c r="A49" s="196"/>
      <c r="B49" s="886"/>
      <c r="C49" s="883"/>
      <c r="D49" s="883"/>
      <c r="E49" s="884"/>
      <c r="F49" s="898"/>
      <c r="G49" s="902"/>
      <c r="H49" s="906"/>
      <c r="I49" s="907"/>
      <c r="J49" s="907"/>
      <c r="K49" s="907"/>
      <c r="L49" s="907"/>
      <c r="M49" s="908"/>
      <c r="N49" s="895"/>
      <c r="O49" s="539"/>
      <c r="P49" s="189">
        <v>1</v>
      </c>
      <c r="Q49" s="175" t="s">
        <v>100</v>
      </c>
      <c r="R49" s="189">
        <v>0</v>
      </c>
      <c r="S49" s="895"/>
      <c r="T49" s="539"/>
      <c r="U49" s="912"/>
      <c r="V49" s="913"/>
      <c r="W49" s="913"/>
      <c r="X49" s="913"/>
      <c r="Y49" s="913"/>
      <c r="Z49" s="914"/>
      <c r="AA49" s="889"/>
      <c r="AB49" s="603"/>
      <c r="AC49" s="571"/>
      <c r="AD49" s="232"/>
      <c r="AE49" s="232"/>
      <c r="AF49" s="232"/>
      <c r="AG49" s="232"/>
      <c r="AH49" s="233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1"/>
      <c r="AW49" s="186"/>
      <c r="AX49" s="186"/>
      <c r="AY49" s="186"/>
      <c r="AZ49" s="186"/>
      <c r="BA49" s="30"/>
      <c r="BB49" s="186"/>
      <c r="BC49" s="13"/>
      <c r="BD49" s="13"/>
      <c r="BE49" s="13"/>
      <c r="BF49" s="13"/>
      <c r="BG49" s="13"/>
      <c r="BH49" s="13"/>
      <c r="BI49" s="194"/>
      <c r="BJ49" s="194"/>
      <c r="BK49" s="196"/>
      <c r="BL49" s="196"/>
      <c r="BM49" s="196"/>
    </row>
    <row r="50" spans="1:65" ht="13.5" customHeight="1">
      <c r="A50" s="196"/>
      <c r="B50" s="176"/>
      <c r="C50" s="209"/>
      <c r="D50" s="209"/>
      <c r="E50" s="209"/>
      <c r="F50" s="209"/>
      <c r="G50" s="209"/>
      <c r="H50" s="209" t="s">
        <v>166</v>
      </c>
      <c r="I50" s="209"/>
      <c r="J50" s="209"/>
      <c r="K50" s="209"/>
      <c r="L50" s="209"/>
      <c r="M50" s="209"/>
      <c r="N50" s="209"/>
      <c r="O50" s="177"/>
      <c r="P50" s="205"/>
      <c r="Q50" s="190" t="s">
        <v>167</v>
      </c>
      <c r="R50" s="205"/>
      <c r="S50" s="177"/>
      <c r="T50" s="209"/>
      <c r="U50" s="209" t="s">
        <v>166</v>
      </c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178"/>
      <c r="AH50" s="209"/>
      <c r="AJ50" s="195"/>
      <c r="AK50" s="195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31"/>
      <c r="AX50" s="196"/>
      <c r="AY50" s="186"/>
      <c r="AZ50" s="196"/>
      <c r="BA50" s="31"/>
      <c r="BB50" s="196"/>
      <c r="BC50" s="195"/>
      <c r="BD50" s="196"/>
      <c r="BE50" s="196"/>
      <c r="BF50" s="196"/>
      <c r="BG50" s="196"/>
      <c r="BH50" s="196"/>
      <c r="BI50" s="195"/>
      <c r="BJ50" s="195"/>
      <c r="BK50" s="196"/>
      <c r="BL50" s="196"/>
      <c r="BM50" s="196"/>
    </row>
    <row r="51" spans="1:65" ht="13.5" customHeight="1">
      <c r="A51" s="196"/>
      <c r="B51" s="176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198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178"/>
      <c r="AH51" s="209"/>
      <c r="AJ51" s="195"/>
      <c r="AK51" s="195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31"/>
      <c r="AX51" s="196"/>
      <c r="AY51" s="186"/>
      <c r="AZ51" s="196"/>
      <c r="BA51" s="31"/>
      <c r="BB51" s="196"/>
      <c r="BC51" s="196"/>
      <c r="BD51" s="196"/>
      <c r="BE51" s="196"/>
      <c r="BF51" s="196"/>
      <c r="BG51" s="196"/>
      <c r="BH51" s="196"/>
      <c r="BI51" s="195"/>
      <c r="BJ51" s="195"/>
      <c r="BK51" s="196"/>
      <c r="BL51" s="196"/>
      <c r="BM51" s="196"/>
    </row>
    <row r="52" spans="1:65" ht="13.5" customHeight="1">
      <c r="A52" s="196"/>
      <c r="B52" s="885" t="s">
        <v>11</v>
      </c>
      <c r="C52" s="881" t="s">
        <v>300</v>
      </c>
      <c r="D52" s="881"/>
      <c r="E52" s="882"/>
      <c r="F52" s="604" t="s">
        <v>160</v>
      </c>
      <c r="G52" s="901"/>
      <c r="H52" s="903" t="s">
        <v>326</v>
      </c>
      <c r="I52" s="904"/>
      <c r="J52" s="904"/>
      <c r="K52" s="904"/>
      <c r="L52" s="904"/>
      <c r="M52" s="905"/>
      <c r="N52" s="894">
        <v>0</v>
      </c>
      <c r="O52" s="509"/>
      <c r="P52" s="188">
        <v>0</v>
      </c>
      <c r="Q52" s="174" t="s">
        <v>100</v>
      </c>
      <c r="R52" s="188">
        <v>1</v>
      </c>
      <c r="S52" s="894">
        <v>1</v>
      </c>
      <c r="T52" s="509"/>
      <c r="U52" s="909" t="s">
        <v>329</v>
      </c>
      <c r="V52" s="910"/>
      <c r="W52" s="910"/>
      <c r="X52" s="910"/>
      <c r="Y52" s="910"/>
      <c r="Z52" s="911"/>
      <c r="AA52" s="888">
        <v>3</v>
      </c>
      <c r="AB52" s="600"/>
      <c r="AC52" s="604" t="s">
        <v>306</v>
      </c>
      <c r="AD52" s="785"/>
      <c r="AE52" s="785"/>
      <c r="AF52" s="785"/>
      <c r="AG52" s="785"/>
      <c r="AH52" s="918"/>
      <c r="AJ52" s="194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1"/>
      <c r="AW52" s="186"/>
      <c r="AX52" s="186"/>
      <c r="AY52" s="186"/>
      <c r="AZ52" s="186"/>
      <c r="BA52" s="29"/>
      <c r="BB52" s="186"/>
      <c r="BC52" s="13"/>
      <c r="BD52" s="13"/>
      <c r="BE52" s="13"/>
      <c r="BF52" s="13"/>
      <c r="BG52" s="13"/>
      <c r="BH52" s="13"/>
      <c r="BI52" s="194"/>
      <c r="BJ52" s="194"/>
      <c r="BK52" s="196"/>
      <c r="BL52" s="196"/>
      <c r="BM52" s="196"/>
    </row>
    <row r="53" spans="1:65" ht="13.5" customHeight="1">
      <c r="A53" s="196"/>
      <c r="B53" s="886"/>
      <c r="C53" s="883"/>
      <c r="D53" s="883"/>
      <c r="E53" s="884"/>
      <c r="F53" s="898"/>
      <c r="G53" s="902"/>
      <c r="H53" s="906"/>
      <c r="I53" s="907"/>
      <c r="J53" s="907"/>
      <c r="K53" s="907"/>
      <c r="L53" s="907"/>
      <c r="M53" s="908"/>
      <c r="N53" s="895"/>
      <c r="O53" s="539"/>
      <c r="P53" s="189">
        <v>0</v>
      </c>
      <c r="Q53" s="175" t="s">
        <v>100</v>
      </c>
      <c r="R53" s="189">
        <v>0</v>
      </c>
      <c r="S53" s="895"/>
      <c r="T53" s="539"/>
      <c r="U53" s="912"/>
      <c r="V53" s="913"/>
      <c r="W53" s="913"/>
      <c r="X53" s="913"/>
      <c r="Y53" s="913"/>
      <c r="Z53" s="914"/>
      <c r="AA53" s="889"/>
      <c r="AB53" s="603"/>
      <c r="AC53" s="571"/>
      <c r="AD53" s="232"/>
      <c r="AE53" s="232"/>
      <c r="AF53" s="232"/>
      <c r="AG53" s="232"/>
      <c r="AH53" s="233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1"/>
      <c r="AW53" s="186"/>
      <c r="AX53" s="186"/>
      <c r="AY53" s="186"/>
      <c r="AZ53" s="186"/>
      <c r="BA53" s="30"/>
      <c r="BB53" s="186"/>
      <c r="BC53" s="13"/>
      <c r="BD53" s="13"/>
      <c r="BE53" s="13"/>
      <c r="BF53" s="13"/>
      <c r="BG53" s="13"/>
      <c r="BH53" s="13"/>
      <c r="BI53" s="194"/>
      <c r="BJ53" s="194"/>
      <c r="BK53" s="196"/>
      <c r="BL53" s="196"/>
      <c r="BM53" s="196"/>
    </row>
    <row r="54" spans="1:65" ht="13.5" customHeight="1">
      <c r="A54" s="196"/>
      <c r="B54" s="176"/>
      <c r="C54" s="209"/>
      <c r="D54" s="209"/>
      <c r="E54" s="209"/>
      <c r="F54" s="209"/>
      <c r="G54" s="209"/>
      <c r="H54" s="209" t="s">
        <v>166</v>
      </c>
      <c r="I54" s="209"/>
      <c r="J54" s="209"/>
      <c r="K54" s="209"/>
      <c r="L54" s="209"/>
      <c r="M54" s="209"/>
      <c r="N54" s="209"/>
      <c r="O54" s="177"/>
      <c r="P54" s="205"/>
      <c r="Q54" s="190" t="s">
        <v>167</v>
      </c>
      <c r="R54" s="205"/>
      <c r="S54" s="177"/>
      <c r="T54" s="209"/>
      <c r="U54" s="209" t="s">
        <v>166</v>
      </c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178"/>
      <c r="AH54" s="209"/>
      <c r="AJ54" s="201"/>
      <c r="AK54" s="195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31"/>
      <c r="AX54" s="196"/>
      <c r="AY54" s="186"/>
      <c r="AZ54" s="196"/>
      <c r="BA54" s="31"/>
      <c r="BB54" s="196"/>
      <c r="BC54" s="195"/>
      <c r="BD54" s="196"/>
      <c r="BE54" s="196"/>
      <c r="BF54" s="196"/>
      <c r="BG54" s="196"/>
      <c r="BH54" s="196"/>
      <c r="BI54" s="195"/>
      <c r="BJ54" s="195"/>
      <c r="BK54" s="196"/>
      <c r="BL54" s="196"/>
      <c r="BM54" s="196"/>
    </row>
    <row r="55" spans="1:65" ht="13.5" customHeight="1">
      <c r="A55" s="196"/>
      <c r="B55" s="176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198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178"/>
      <c r="AH55" s="209"/>
      <c r="AJ55" s="201"/>
      <c r="AK55" s="195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31"/>
      <c r="AX55" s="196"/>
      <c r="AY55" s="186"/>
      <c r="AZ55" s="196"/>
      <c r="BA55" s="31"/>
      <c r="BB55" s="196"/>
      <c r="BC55" s="196"/>
      <c r="BD55" s="196"/>
      <c r="BE55" s="196"/>
      <c r="BF55" s="196"/>
      <c r="BG55" s="196"/>
      <c r="BH55" s="196"/>
      <c r="BI55" s="195"/>
      <c r="BJ55" s="195"/>
      <c r="BK55" s="196"/>
      <c r="BL55" s="196"/>
      <c r="BM55" s="196"/>
    </row>
    <row r="56" spans="1:65" ht="13.5" customHeight="1">
      <c r="A56" s="196"/>
      <c r="B56" s="885" t="s">
        <v>71</v>
      </c>
      <c r="C56" s="881" t="s">
        <v>299</v>
      </c>
      <c r="D56" s="881"/>
      <c r="E56" s="882"/>
      <c r="F56" s="604" t="s">
        <v>323</v>
      </c>
      <c r="G56" s="901"/>
      <c r="H56" s="903" t="s">
        <v>327</v>
      </c>
      <c r="I56" s="904"/>
      <c r="J56" s="904"/>
      <c r="K56" s="904"/>
      <c r="L56" s="904"/>
      <c r="M56" s="905"/>
      <c r="N56" s="894">
        <v>0</v>
      </c>
      <c r="O56" s="509"/>
      <c r="P56" s="188">
        <v>0</v>
      </c>
      <c r="Q56" s="174" t="s">
        <v>100</v>
      </c>
      <c r="R56" s="188">
        <v>1</v>
      </c>
      <c r="S56" s="894">
        <v>3</v>
      </c>
      <c r="T56" s="509"/>
      <c r="U56" s="909" t="s">
        <v>326</v>
      </c>
      <c r="V56" s="910"/>
      <c r="W56" s="910"/>
      <c r="X56" s="910"/>
      <c r="Y56" s="910"/>
      <c r="Z56" s="911"/>
      <c r="AA56" s="888" t="s">
        <v>324</v>
      </c>
      <c r="AB56" s="600"/>
      <c r="AC56" s="586" t="s">
        <v>307</v>
      </c>
      <c r="AD56" s="593"/>
      <c r="AE56" s="593"/>
      <c r="AF56" s="593"/>
      <c r="AG56" s="593"/>
      <c r="AH56" s="594"/>
      <c r="AJ56" s="194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1"/>
      <c r="AW56" s="186"/>
      <c r="AX56" s="186"/>
      <c r="AY56" s="186"/>
      <c r="AZ56" s="186"/>
      <c r="BA56" s="29"/>
      <c r="BB56" s="186"/>
      <c r="BC56" s="196"/>
      <c r="BD56" s="196"/>
      <c r="BE56" s="196"/>
      <c r="BF56" s="196"/>
      <c r="BG56" s="196"/>
      <c r="BH56" s="196"/>
      <c r="BI56" s="194"/>
      <c r="BJ56" s="194"/>
      <c r="BK56" s="196"/>
      <c r="BL56" s="196"/>
      <c r="BM56" s="196"/>
    </row>
    <row r="57" spans="1:65" ht="13.5" customHeight="1">
      <c r="A57" s="196"/>
      <c r="B57" s="886"/>
      <c r="C57" s="883"/>
      <c r="D57" s="883"/>
      <c r="E57" s="884"/>
      <c r="F57" s="898"/>
      <c r="G57" s="902"/>
      <c r="H57" s="906"/>
      <c r="I57" s="907"/>
      <c r="J57" s="907"/>
      <c r="K57" s="907"/>
      <c r="L57" s="907"/>
      <c r="M57" s="908"/>
      <c r="N57" s="895"/>
      <c r="O57" s="539"/>
      <c r="P57" s="189">
        <v>0</v>
      </c>
      <c r="Q57" s="175" t="s">
        <v>100</v>
      </c>
      <c r="R57" s="189">
        <v>2</v>
      </c>
      <c r="S57" s="895"/>
      <c r="T57" s="539"/>
      <c r="U57" s="912"/>
      <c r="V57" s="913"/>
      <c r="W57" s="913"/>
      <c r="X57" s="913"/>
      <c r="Y57" s="913"/>
      <c r="Z57" s="914"/>
      <c r="AA57" s="889"/>
      <c r="AB57" s="603"/>
      <c r="AC57" s="595"/>
      <c r="AD57" s="596"/>
      <c r="AE57" s="596"/>
      <c r="AF57" s="596"/>
      <c r="AG57" s="596"/>
      <c r="AH57" s="597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191"/>
      <c r="AW57" s="186"/>
      <c r="AX57" s="186"/>
      <c r="AY57" s="186"/>
      <c r="AZ57" s="186"/>
      <c r="BA57" s="30"/>
      <c r="BB57" s="186"/>
      <c r="BC57" s="196"/>
      <c r="BD57" s="196"/>
      <c r="BE57" s="196"/>
      <c r="BF57" s="196"/>
      <c r="BG57" s="196"/>
      <c r="BH57" s="196"/>
      <c r="BI57" s="194"/>
      <c r="BJ57" s="194"/>
      <c r="BK57" s="196"/>
      <c r="BL57" s="196"/>
      <c r="BM57" s="196"/>
    </row>
    <row r="58" spans="1:65" ht="13.5" customHeight="1">
      <c r="A58" s="196"/>
      <c r="B58" s="145"/>
      <c r="C58" s="13"/>
      <c r="D58" s="13"/>
      <c r="E58" s="13"/>
      <c r="F58" s="13"/>
      <c r="G58" s="209"/>
      <c r="H58" s="209" t="s">
        <v>166</v>
      </c>
      <c r="I58" s="13"/>
      <c r="J58" s="13"/>
      <c r="K58" s="13"/>
      <c r="L58" s="13"/>
      <c r="M58" s="13"/>
      <c r="N58" s="13"/>
      <c r="O58" s="177"/>
      <c r="P58" s="205"/>
      <c r="Q58" s="190" t="s">
        <v>167</v>
      </c>
      <c r="R58" s="205"/>
      <c r="S58" s="177"/>
      <c r="T58" s="13"/>
      <c r="U58" s="209" t="s">
        <v>166</v>
      </c>
      <c r="V58" s="13"/>
      <c r="W58" s="13"/>
      <c r="X58" s="13"/>
      <c r="Y58" s="13"/>
      <c r="Z58" s="13"/>
      <c r="AA58" s="209"/>
      <c r="AB58" s="13"/>
      <c r="AC58" s="13"/>
      <c r="AD58" s="13"/>
      <c r="AE58" s="13"/>
      <c r="AF58" s="13"/>
      <c r="AG58" s="178"/>
      <c r="AH58" s="209"/>
      <c r="AJ58" s="195"/>
      <c r="AK58" s="195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196"/>
      <c r="AW58" s="31"/>
      <c r="AX58" s="196"/>
      <c r="AY58" s="186"/>
      <c r="AZ58" s="196"/>
      <c r="BA58" s="31"/>
      <c r="BB58" s="196"/>
      <c r="BC58" s="195"/>
      <c r="BD58" s="196"/>
      <c r="BE58" s="196"/>
      <c r="BF58" s="196"/>
      <c r="BG58" s="196"/>
      <c r="BH58" s="196"/>
      <c r="BI58" s="195"/>
      <c r="BJ58" s="195"/>
      <c r="BK58" s="196"/>
      <c r="BL58" s="196"/>
      <c r="BM58" s="196"/>
    </row>
    <row r="59" spans="1:65" ht="13.5" customHeight="1">
      <c r="A59" s="196"/>
      <c r="B59" s="145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97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78"/>
      <c r="AH59" s="209"/>
      <c r="AJ59" s="195"/>
      <c r="AK59" s="195"/>
      <c r="AL59" s="196"/>
      <c r="AM59" s="196"/>
      <c r="AN59" s="196"/>
      <c r="AO59" s="196"/>
      <c r="AP59" s="196"/>
      <c r="AQ59" s="196"/>
      <c r="AR59" s="196"/>
      <c r="AS59" s="196"/>
      <c r="AT59" s="196"/>
      <c r="AU59" s="196"/>
      <c r="AV59" s="196"/>
      <c r="AW59" s="31"/>
      <c r="AX59" s="196"/>
      <c r="AY59" s="186"/>
      <c r="AZ59" s="196"/>
      <c r="BA59" s="31"/>
      <c r="BB59" s="196"/>
      <c r="BC59" s="196"/>
      <c r="BD59" s="196"/>
      <c r="BE59" s="196"/>
      <c r="BF59" s="196"/>
      <c r="BG59" s="196"/>
      <c r="BH59" s="196"/>
      <c r="BI59" s="195"/>
      <c r="BJ59" s="195"/>
      <c r="BK59" s="196"/>
      <c r="BL59" s="196"/>
      <c r="BM59" s="196"/>
    </row>
    <row r="60" spans="1:65" ht="13.5" customHeight="1">
      <c r="A60" s="196"/>
      <c r="B60" s="885" t="s">
        <v>161</v>
      </c>
      <c r="C60" s="881" t="s">
        <v>298</v>
      </c>
      <c r="D60" s="881"/>
      <c r="E60" s="882"/>
      <c r="F60" s="604" t="s">
        <v>162</v>
      </c>
      <c r="G60" s="901"/>
      <c r="H60" s="903" t="s">
        <v>328</v>
      </c>
      <c r="I60" s="904"/>
      <c r="J60" s="904"/>
      <c r="K60" s="904"/>
      <c r="L60" s="904"/>
      <c r="M60" s="905"/>
      <c r="N60" s="894">
        <v>3</v>
      </c>
      <c r="O60" s="509"/>
      <c r="P60" s="188">
        <v>1</v>
      </c>
      <c r="Q60" s="174" t="s">
        <v>100</v>
      </c>
      <c r="R60" s="188">
        <v>0</v>
      </c>
      <c r="S60" s="894">
        <v>2</v>
      </c>
      <c r="T60" s="509"/>
      <c r="U60" s="909" t="s">
        <v>329</v>
      </c>
      <c r="V60" s="910"/>
      <c r="W60" s="910"/>
      <c r="X60" s="910"/>
      <c r="Y60" s="910"/>
      <c r="Z60" s="911"/>
      <c r="AA60" s="888" t="s">
        <v>163</v>
      </c>
      <c r="AB60" s="600"/>
      <c r="AC60" s="586" t="s">
        <v>308</v>
      </c>
      <c r="AD60" s="593"/>
      <c r="AE60" s="593"/>
      <c r="AF60" s="593"/>
      <c r="AG60" s="593"/>
      <c r="AH60" s="594"/>
      <c r="AJ60" s="194"/>
      <c r="AK60" s="196"/>
      <c r="AL60" s="196"/>
      <c r="AM60" s="196"/>
      <c r="AN60" s="196"/>
      <c r="AO60" s="196"/>
      <c r="AP60" s="196"/>
      <c r="AQ60" s="196"/>
      <c r="AR60" s="196"/>
      <c r="AS60" s="196"/>
      <c r="AT60" s="196"/>
      <c r="AU60" s="196"/>
      <c r="AV60" s="191"/>
      <c r="AW60" s="186"/>
      <c r="AX60" s="186"/>
      <c r="AY60" s="186"/>
      <c r="AZ60" s="186"/>
      <c r="BA60" s="29"/>
      <c r="BB60" s="186"/>
      <c r="BC60" s="196"/>
      <c r="BD60" s="196"/>
      <c r="BE60" s="196"/>
      <c r="BF60" s="196"/>
      <c r="BG60" s="196"/>
      <c r="BH60" s="196"/>
      <c r="BI60" s="194"/>
      <c r="BJ60" s="194"/>
      <c r="BK60" s="196"/>
      <c r="BL60" s="196"/>
      <c r="BM60" s="196"/>
    </row>
    <row r="61" spans="1:65" ht="13.5" customHeight="1">
      <c r="A61" s="196"/>
      <c r="B61" s="886"/>
      <c r="C61" s="883"/>
      <c r="D61" s="883"/>
      <c r="E61" s="884"/>
      <c r="F61" s="898"/>
      <c r="G61" s="902"/>
      <c r="H61" s="906"/>
      <c r="I61" s="907"/>
      <c r="J61" s="907"/>
      <c r="K61" s="907"/>
      <c r="L61" s="907"/>
      <c r="M61" s="908"/>
      <c r="N61" s="895"/>
      <c r="O61" s="539"/>
      <c r="P61" s="189">
        <v>2</v>
      </c>
      <c r="Q61" s="175" t="s">
        <v>100</v>
      </c>
      <c r="R61" s="189">
        <v>2</v>
      </c>
      <c r="S61" s="895"/>
      <c r="T61" s="539"/>
      <c r="U61" s="912"/>
      <c r="V61" s="913"/>
      <c r="W61" s="913"/>
      <c r="X61" s="913"/>
      <c r="Y61" s="913"/>
      <c r="Z61" s="914"/>
      <c r="AA61" s="889"/>
      <c r="AB61" s="603"/>
      <c r="AC61" s="595"/>
      <c r="AD61" s="596"/>
      <c r="AE61" s="596"/>
      <c r="AF61" s="596"/>
      <c r="AG61" s="596"/>
      <c r="AH61" s="597"/>
      <c r="AJ61" s="196"/>
      <c r="AK61" s="196"/>
      <c r="AL61" s="196"/>
      <c r="AM61" s="196"/>
      <c r="AN61" s="196"/>
      <c r="AO61" s="196"/>
      <c r="AP61" s="196"/>
      <c r="AQ61" s="196"/>
      <c r="AR61" s="196"/>
      <c r="AS61" s="196"/>
      <c r="AT61" s="196"/>
      <c r="AU61" s="196"/>
      <c r="AV61" s="191"/>
      <c r="AW61" s="186"/>
      <c r="AX61" s="186"/>
      <c r="AY61" s="186"/>
      <c r="AZ61" s="186"/>
      <c r="BA61" s="30"/>
      <c r="BB61" s="186"/>
      <c r="BC61" s="196"/>
      <c r="BD61" s="196"/>
      <c r="BE61" s="196"/>
      <c r="BF61" s="196"/>
      <c r="BG61" s="196"/>
      <c r="BH61" s="196"/>
      <c r="BI61" s="194"/>
      <c r="BJ61" s="194"/>
      <c r="BK61" s="196"/>
      <c r="BL61" s="196"/>
      <c r="BM61" s="196"/>
    </row>
    <row r="62" spans="1:65" ht="13.5" customHeight="1">
      <c r="A62" s="196"/>
      <c r="B62" s="209"/>
      <c r="C62" s="209"/>
      <c r="D62" s="209"/>
      <c r="E62" s="209"/>
      <c r="F62" s="209"/>
      <c r="G62" s="209"/>
      <c r="H62" s="209" t="s">
        <v>166</v>
      </c>
      <c r="I62" s="209"/>
      <c r="J62" s="209"/>
      <c r="K62" s="209"/>
      <c r="L62" s="209"/>
      <c r="M62" s="209"/>
      <c r="N62" s="209"/>
      <c r="O62" s="177"/>
      <c r="P62" s="205"/>
      <c r="Q62" s="190" t="s">
        <v>167</v>
      </c>
      <c r="R62" s="205"/>
      <c r="S62" s="177"/>
      <c r="T62" s="209"/>
      <c r="U62" s="209" t="s">
        <v>166</v>
      </c>
      <c r="V62" s="209"/>
      <c r="W62" s="209"/>
      <c r="X62" s="209"/>
      <c r="Y62" s="209"/>
      <c r="Z62" s="209"/>
      <c r="AA62" s="209"/>
      <c r="AB62" s="209"/>
      <c r="AC62" s="209" t="s">
        <v>168</v>
      </c>
      <c r="AD62" s="209"/>
      <c r="AE62" s="209"/>
      <c r="AF62" s="209"/>
      <c r="AG62" s="209"/>
      <c r="AH62" s="209"/>
      <c r="AJ62" s="195"/>
      <c r="AK62" s="195"/>
      <c r="AL62" s="196"/>
      <c r="AM62" s="196"/>
      <c r="AN62" s="196"/>
      <c r="AO62" s="196"/>
      <c r="AP62" s="196"/>
      <c r="AQ62" s="196"/>
      <c r="AR62" s="196"/>
      <c r="AS62" s="196"/>
      <c r="AT62" s="196"/>
      <c r="AU62" s="196"/>
      <c r="AV62" s="196"/>
      <c r="AW62" s="196"/>
      <c r="AX62" s="196"/>
      <c r="AY62" s="186"/>
      <c r="AZ62" s="196"/>
      <c r="BA62" s="196"/>
      <c r="BB62" s="196"/>
      <c r="BC62" s="195"/>
      <c r="BD62" s="196"/>
      <c r="BE62" s="196"/>
      <c r="BF62" s="196"/>
      <c r="BG62" s="196"/>
      <c r="BH62" s="196"/>
      <c r="BI62" s="195"/>
      <c r="BJ62" s="195"/>
      <c r="BK62" s="196"/>
      <c r="BL62" s="196"/>
      <c r="BM62" s="196"/>
    </row>
    <row r="63" spans="1:65" ht="13.5" customHeight="1">
      <c r="A63" s="196"/>
      <c r="C63" s="179"/>
      <c r="D63" s="179"/>
      <c r="E63" s="179"/>
      <c r="F63" s="179"/>
      <c r="G63" s="179"/>
      <c r="H63" s="179"/>
      <c r="P63" s="196"/>
      <c r="Q63" s="196"/>
      <c r="R63" s="196"/>
      <c r="U63" s="179"/>
      <c r="V63" s="179"/>
      <c r="AJ63" s="196"/>
      <c r="AK63" s="196"/>
      <c r="AL63" s="196"/>
      <c r="AM63" s="196"/>
      <c r="AN63" s="196"/>
      <c r="AO63" s="196"/>
      <c r="AP63" s="196"/>
      <c r="AQ63" s="196"/>
      <c r="AR63" s="196"/>
      <c r="AS63" s="196"/>
      <c r="AT63" s="196"/>
      <c r="AU63" s="196"/>
      <c r="AV63" s="196"/>
      <c r="AW63" s="196"/>
      <c r="AX63" s="196"/>
      <c r="AY63" s="196"/>
      <c r="AZ63" s="196"/>
      <c r="BA63" s="196"/>
      <c r="BB63" s="196"/>
      <c r="BC63" s="196"/>
      <c r="BD63" s="196"/>
      <c r="BE63" s="196"/>
      <c r="BF63" s="196"/>
      <c r="BG63" s="196"/>
      <c r="BH63" s="196"/>
      <c r="BI63" s="196"/>
      <c r="BJ63" s="196"/>
      <c r="BK63" s="196"/>
      <c r="BL63" s="196"/>
      <c r="BM63" s="196"/>
    </row>
    <row r="64" spans="1:65" ht="13.5" customHeight="1">
      <c r="A64" s="196"/>
      <c r="C64" s="179"/>
      <c r="D64" s="179"/>
      <c r="E64" s="179"/>
      <c r="F64" s="179"/>
      <c r="G64" s="179"/>
      <c r="H64" s="179"/>
      <c r="P64" s="196"/>
      <c r="Q64" s="196"/>
      <c r="R64" s="196"/>
      <c r="U64" s="179"/>
      <c r="V64" s="179"/>
      <c r="AJ64" s="196"/>
      <c r="AK64" s="196"/>
      <c r="AL64" s="196"/>
      <c r="AM64" s="196"/>
      <c r="AN64" s="196"/>
      <c r="AO64" s="196"/>
      <c r="AP64" s="196"/>
      <c r="AQ64" s="196"/>
      <c r="AR64" s="196"/>
      <c r="AS64" s="196"/>
      <c r="AT64" s="196"/>
      <c r="AU64" s="196"/>
      <c r="AV64" s="196"/>
      <c r="AW64" s="196"/>
      <c r="AX64" s="196"/>
      <c r="AY64" s="196"/>
      <c r="AZ64" s="196"/>
      <c r="BA64" s="196"/>
      <c r="BB64" s="196"/>
      <c r="BC64" s="196"/>
      <c r="BD64" s="196"/>
      <c r="BE64" s="196"/>
      <c r="BF64" s="196"/>
      <c r="BG64" s="196"/>
      <c r="BH64" s="196"/>
      <c r="BI64" s="196"/>
      <c r="BJ64" s="196"/>
      <c r="BK64" s="196"/>
      <c r="BL64" s="196"/>
      <c r="BM64" s="196"/>
    </row>
    <row r="65" spans="1:33" ht="15" customHeight="1">
      <c r="A65" s="196"/>
      <c r="C65" s="179"/>
      <c r="D65" s="179"/>
      <c r="E65" s="179"/>
      <c r="F65" s="179"/>
      <c r="G65" s="179"/>
      <c r="H65" s="179"/>
      <c r="N65" s="624" t="s">
        <v>343</v>
      </c>
      <c r="O65" s="622"/>
      <c r="P65" s="622"/>
      <c r="Q65" s="622"/>
      <c r="R65" s="622"/>
      <c r="S65" s="622"/>
      <c r="T65" s="622"/>
      <c r="U65" s="179"/>
      <c r="V65" s="179"/>
    </row>
    <row r="66" spans="1:33" ht="20.100000000000001" customHeight="1">
      <c r="A66" s="196"/>
      <c r="C66" s="179"/>
      <c r="D66" s="835" t="s">
        <v>169</v>
      </c>
      <c r="E66" s="887"/>
      <c r="F66" s="817"/>
      <c r="G66" s="1022" t="s">
        <v>344</v>
      </c>
      <c r="H66" s="244"/>
      <c r="I66" s="244"/>
      <c r="J66" s="244"/>
      <c r="K66" s="244"/>
      <c r="L66" s="244"/>
      <c r="M66" s="244"/>
      <c r="N66" s="244"/>
      <c r="O66" s="244"/>
      <c r="P66" s="246"/>
      <c r="Q66" s="855" t="s">
        <v>314</v>
      </c>
      <c r="R66" s="887"/>
      <c r="S66" s="817"/>
      <c r="T66" s="1022" t="s">
        <v>327</v>
      </c>
      <c r="U66" s="244"/>
      <c r="V66" s="244"/>
      <c r="W66" s="244"/>
      <c r="X66" s="244"/>
      <c r="Y66" s="244"/>
      <c r="Z66" s="244"/>
      <c r="AA66" s="244"/>
      <c r="AB66" s="244"/>
      <c r="AC66" s="246"/>
    </row>
    <row r="67" spans="1:33" ht="20.100000000000001" customHeight="1">
      <c r="A67" s="196"/>
      <c r="C67" s="179"/>
      <c r="D67" s="835" t="s">
        <v>170</v>
      </c>
      <c r="E67" s="887"/>
      <c r="F67" s="817"/>
      <c r="G67" s="1022" t="s">
        <v>341</v>
      </c>
      <c r="H67" s="244"/>
      <c r="I67" s="244"/>
      <c r="J67" s="244"/>
      <c r="K67" s="244"/>
      <c r="L67" s="244"/>
      <c r="M67" s="244"/>
      <c r="N67" s="244"/>
      <c r="O67" s="244"/>
      <c r="P67" s="246"/>
      <c r="Q67" s="855" t="s">
        <v>315</v>
      </c>
      <c r="R67" s="887"/>
      <c r="S67" s="817"/>
      <c r="T67" s="1022" t="s">
        <v>326</v>
      </c>
      <c r="U67" s="244"/>
      <c r="V67" s="244"/>
      <c r="W67" s="244"/>
      <c r="X67" s="244"/>
      <c r="Y67" s="244"/>
      <c r="Z67" s="244"/>
      <c r="AA67" s="244"/>
      <c r="AB67" s="244"/>
      <c r="AC67" s="246"/>
    </row>
    <row r="68" spans="1:33" ht="20.100000000000001" customHeight="1">
      <c r="A68" s="196"/>
      <c r="C68" s="179"/>
      <c r="D68" s="835" t="s">
        <v>171</v>
      </c>
      <c r="E68" s="887"/>
      <c r="F68" s="817"/>
      <c r="G68" s="1022" t="s">
        <v>345</v>
      </c>
      <c r="H68" s="244"/>
      <c r="I68" s="244"/>
      <c r="J68" s="244"/>
      <c r="K68" s="244"/>
      <c r="L68" s="244"/>
      <c r="M68" s="244"/>
      <c r="N68" s="244"/>
      <c r="O68" s="244"/>
      <c r="P68" s="246"/>
      <c r="Q68" s="855" t="s">
        <v>316</v>
      </c>
      <c r="R68" s="887"/>
      <c r="S68" s="817"/>
      <c r="T68" s="1022" t="s">
        <v>347</v>
      </c>
      <c r="U68" s="244"/>
      <c r="V68" s="244"/>
      <c r="W68" s="244"/>
      <c r="X68" s="244"/>
      <c r="Y68" s="244"/>
      <c r="Z68" s="244"/>
      <c r="AA68" s="244"/>
      <c r="AB68" s="244"/>
      <c r="AC68" s="246"/>
    </row>
    <row r="69" spans="1:33" ht="20.100000000000001" customHeight="1" thickBot="1">
      <c r="A69" s="196"/>
      <c r="C69" s="179"/>
      <c r="D69" s="835" t="s">
        <v>172</v>
      </c>
      <c r="E69" s="887"/>
      <c r="F69" s="817"/>
      <c r="G69" s="1022" t="s">
        <v>329</v>
      </c>
      <c r="H69" s="244"/>
      <c r="I69" s="244"/>
      <c r="J69" s="244"/>
      <c r="K69" s="244"/>
      <c r="L69" s="244"/>
      <c r="M69" s="244"/>
      <c r="N69" s="244"/>
      <c r="O69" s="244"/>
      <c r="P69" s="246"/>
      <c r="Q69" s="855" t="s">
        <v>317</v>
      </c>
      <c r="R69" s="887"/>
      <c r="S69" s="817"/>
      <c r="T69" s="977" t="s">
        <v>348</v>
      </c>
      <c r="U69" s="785"/>
      <c r="V69" s="785"/>
      <c r="W69" s="785"/>
      <c r="X69" s="785"/>
      <c r="Y69" s="785"/>
      <c r="Z69" s="785"/>
      <c r="AA69" s="785"/>
      <c r="AB69" s="785"/>
      <c r="AC69" s="918"/>
    </row>
    <row r="70" spans="1:33" ht="20.100000000000001" customHeight="1" thickTop="1" thickBot="1">
      <c r="A70" s="196"/>
      <c r="C70" s="179"/>
      <c r="D70" s="835" t="s">
        <v>173</v>
      </c>
      <c r="E70" s="887"/>
      <c r="F70" s="817"/>
      <c r="G70" s="1022" t="s">
        <v>346</v>
      </c>
      <c r="H70" s="244"/>
      <c r="I70" s="244"/>
      <c r="J70" s="244"/>
      <c r="K70" s="244"/>
      <c r="L70" s="244"/>
      <c r="M70" s="244"/>
      <c r="N70" s="244"/>
      <c r="O70" s="244"/>
      <c r="P70" s="246"/>
      <c r="Q70" s="855" t="s">
        <v>318</v>
      </c>
      <c r="R70" s="887"/>
      <c r="S70" s="887"/>
      <c r="T70" s="1033" t="s">
        <v>350</v>
      </c>
      <c r="U70" s="1031"/>
      <c r="V70" s="1031"/>
      <c r="W70" s="1031"/>
      <c r="X70" s="1031"/>
      <c r="Y70" s="1031"/>
      <c r="Z70" s="1031"/>
      <c r="AA70" s="1031"/>
      <c r="AB70" s="1031"/>
      <c r="AC70" s="1032"/>
    </row>
    <row r="71" spans="1:33" s="196" customFormat="1" ht="10.5" customHeight="1" thickTop="1">
      <c r="M71" s="36"/>
      <c r="N71" s="36"/>
      <c r="O71" s="36"/>
      <c r="P71" s="36"/>
      <c r="AD71" s="36"/>
      <c r="AE71" s="36"/>
      <c r="AF71" s="36"/>
      <c r="AG71" s="36"/>
    </row>
    <row r="72" spans="1:33" s="196" customFormat="1" ht="10.5" customHeight="1">
      <c r="B72" s="186"/>
      <c r="D72" s="203"/>
      <c r="E72" s="203"/>
      <c r="F72" s="202"/>
      <c r="H72" s="186"/>
      <c r="I72" s="186"/>
      <c r="J72" s="186"/>
      <c r="K72" s="186"/>
      <c r="M72" s="35"/>
      <c r="N72" s="36"/>
      <c r="O72" s="36"/>
      <c r="P72" s="36"/>
      <c r="R72" s="186"/>
      <c r="S72" s="186"/>
      <c r="U72" s="203"/>
      <c r="V72" s="203"/>
      <c r="W72" s="202"/>
      <c r="Y72" s="186"/>
      <c r="Z72" s="186"/>
      <c r="AA72" s="186"/>
      <c r="AB72" s="186"/>
      <c r="AD72" s="35"/>
      <c r="AE72" s="36"/>
      <c r="AF72" s="36"/>
      <c r="AG72" s="36"/>
    </row>
    <row r="73" spans="1:33" s="196" customFormat="1" ht="9.6" customHeight="1">
      <c r="B73" s="186"/>
      <c r="D73" s="202"/>
      <c r="E73" s="202"/>
      <c r="F73" s="202"/>
      <c r="R73" s="186"/>
      <c r="S73" s="186"/>
      <c r="U73" s="202"/>
      <c r="V73" s="202"/>
      <c r="W73" s="202"/>
      <c r="Y73" s="186"/>
      <c r="Z73" s="186"/>
      <c r="AA73" s="186"/>
      <c r="AB73" s="186"/>
      <c r="AD73" s="36"/>
      <c r="AE73" s="36"/>
      <c r="AF73" s="36"/>
      <c r="AG73" s="36"/>
    </row>
    <row r="74" spans="1:33" s="196" customFormat="1" ht="9.6" customHeight="1">
      <c r="M74" s="36"/>
      <c r="N74" s="36"/>
      <c r="O74" s="36"/>
      <c r="P74" s="36"/>
      <c r="AD74" s="36"/>
      <c r="AE74" s="36"/>
      <c r="AF74" s="36"/>
      <c r="AG74" s="36"/>
    </row>
    <row r="75" spans="1:33" s="196" customFormat="1" ht="9.6" customHeight="1">
      <c r="B75" s="186"/>
      <c r="D75" s="203"/>
      <c r="E75" s="203"/>
      <c r="F75" s="202"/>
      <c r="R75" s="186"/>
      <c r="S75" s="186"/>
      <c r="U75" s="203"/>
      <c r="V75" s="203"/>
      <c r="W75" s="202"/>
      <c r="Y75" s="186"/>
      <c r="Z75" s="186"/>
      <c r="AA75" s="186"/>
      <c r="AB75" s="186"/>
      <c r="AD75" s="35"/>
      <c r="AE75" s="36"/>
      <c r="AF75" s="36"/>
      <c r="AG75" s="36"/>
    </row>
    <row r="76" spans="1:33" s="196" customFormat="1" ht="9.6" customHeight="1">
      <c r="B76" s="186"/>
      <c r="D76" s="202"/>
      <c r="E76" s="202"/>
      <c r="F76" s="202"/>
      <c r="H76" s="186"/>
      <c r="I76" s="186"/>
      <c r="J76" s="186"/>
      <c r="K76" s="186"/>
      <c r="M76" s="36"/>
      <c r="N76" s="36"/>
      <c r="O76" s="36"/>
      <c r="P76" s="36"/>
      <c r="R76" s="186"/>
      <c r="S76" s="186"/>
      <c r="U76" s="202"/>
      <c r="V76" s="202"/>
      <c r="W76" s="202"/>
      <c r="Y76" s="186"/>
      <c r="Z76" s="186"/>
      <c r="AA76" s="186"/>
      <c r="AB76" s="186"/>
      <c r="AD76" s="36"/>
      <c r="AE76" s="36"/>
      <c r="AF76" s="36"/>
      <c r="AG76" s="36"/>
    </row>
    <row r="77" spans="1:33" s="196" customFormat="1" ht="9.6" customHeight="1">
      <c r="E77" s="186"/>
      <c r="F77" s="194"/>
      <c r="Q77" s="36"/>
      <c r="R77" s="36"/>
      <c r="S77" s="36"/>
    </row>
    <row r="78" spans="1:33" s="196" customFormat="1" ht="9.6" customHeight="1">
      <c r="F78" s="11"/>
      <c r="G78" s="194"/>
      <c r="H78" s="194"/>
      <c r="I78" s="11"/>
      <c r="J78" s="194"/>
    </row>
    <row r="79" spans="1:33" s="196" customFormat="1" ht="9.6" customHeight="1">
      <c r="F79" s="194"/>
    </row>
    <row r="80" spans="1:33" s="196" customFormat="1" ht="11.45" customHeight="1">
      <c r="E80" s="186"/>
    </row>
    <row r="81" spans="5:5" s="196" customFormat="1">
      <c r="E81" s="186"/>
    </row>
    <row r="82" spans="5:5" s="196" customFormat="1"/>
    <row r="83" spans="5:5" s="196" customFormat="1"/>
    <row r="84" spans="5:5" s="196" customFormat="1"/>
    <row r="85" spans="5:5" s="196" customFormat="1"/>
    <row r="86" spans="5:5" s="196" customFormat="1"/>
    <row r="87" spans="5:5" s="196" customFormat="1"/>
    <row r="88" spans="5:5" s="196" customFormat="1"/>
    <row r="89" spans="5:5" s="196" customFormat="1"/>
    <row r="90" spans="5:5" s="196" customFormat="1"/>
    <row r="91" spans="5:5" s="196" customFormat="1"/>
    <row r="92" spans="5:5" s="196" customFormat="1"/>
    <row r="93" spans="5:5" s="196" customFormat="1"/>
    <row r="94" spans="5:5" s="196" customFormat="1"/>
    <row r="95" spans="5:5" s="196" customFormat="1"/>
    <row r="96" spans="5:5" s="196" customFormat="1"/>
    <row r="97" s="196" customFormat="1"/>
    <row r="98" s="196" customFormat="1"/>
    <row r="99" s="196" customFormat="1"/>
    <row r="100" s="196" customFormat="1"/>
    <row r="101" s="196" customFormat="1"/>
    <row r="102" s="196" customFormat="1"/>
    <row r="103" s="196" customFormat="1"/>
    <row r="104" s="196" customFormat="1"/>
    <row r="105" s="196" customFormat="1"/>
    <row r="106" s="196" customFormat="1"/>
    <row r="107" s="196" customFormat="1"/>
    <row r="108" s="196" customFormat="1"/>
    <row r="109" s="196" customFormat="1"/>
    <row r="110" s="196" customFormat="1"/>
    <row r="111" s="196" customFormat="1"/>
    <row r="112" s="196" customFormat="1"/>
    <row r="113" s="196" customFormat="1"/>
    <row r="114" s="196" customFormat="1"/>
    <row r="115" s="196" customFormat="1"/>
    <row r="116" s="196" customFormat="1"/>
    <row r="117" s="196" customFormat="1"/>
    <row r="118" s="196" customFormat="1"/>
    <row r="119" s="196" customFormat="1"/>
    <row r="120" s="196" customFormat="1"/>
    <row r="121" s="196" customFormat="1"/>
    <row r="122" s="196" customFormat="1"/>
    <row r="123" s="196" customFormat="1"/>
    <row r="124" s="196" customFormat="1"/>
    <row r="125" s="196" customFormat="1"/>
    <row r="126" s="196" customFormat="1"/>
    <row r="127" s="196" customFormat="1"/>
    <row r="128" s="196" customFormat="1"/>
    <row r="129" s="196" customFormat="1"/>
    <row r="130" s="196" customFormat="1"/>
    <row r="131" s="196" customFormat="1"/>
    <row r="132" s="196" customFormat="1"/>
    <row r="133" s="196" customFormat="1"/>
    <row r="134" s="196" customFormat="1"/>
    <row r="135" s="196" customFormat="1"/>
    <row r="136" s="196" customFormat="1"/>
    <row r="137" s="196" customFormat="1"/>
    <row r="138" s="196" customFormat="1"/>
    <row r="139" s="196" customFormat="1"/>
    <row r="140" s="196" customFormat="1"/>
    <row r="141" s="196" customFormat="1"/>
    <row r="142" s="196" customFormat="1"/>
    <row r="143" s="196" customFormat="1"/>
    <row r="144" s="196" customFormat="1"/>
    <row r="145" s="196" customFormat="1"/>
    <row r="146" s="196" customFormat="1"/>
    <row r="147" s="196" customFormat="1"/>
    <row r="148" s="196" customFormat="1"/>
    <row r="149" s="196" customFormat="1"/>
    <row r="150" s="196" customFormat="1"/>
    <row r="151" s="196" customFormat="1"/>
    <row r="152" s="196" customFormat="1"/>
    <row r="153" s="196" customFormat="1"/>
    <row r="154" s="196" customFormat="1"/>
    <row r="155" s="196" customFormat="1"/>
    <row r="156" s="196" customFormat="1"/>
    <row r="157" s="196" customFormat="1"/>
    <row r="158" s="196" customFormat="1"/>
    <row r="159" s="196" customFormat="1"/>
    <row r="160" s="196" customFormat="1"/>
    <row r="161" s="196" customFormat="1"/>
    <row r="162" s="196" customFormat="1"/>
    <row r="163" s="196" customFormat="1"/>
    <row r="164" s="196" customFormat="1"/>
    <row r="165" s="196" customFormat="1"/>
    <row r="166" s="196" customFormat="1"/>
    <row r="167" s="196" customFormat="1"/>
    <row r="168" s="196" customFormat="1"/>
    <row r="169" s="196" customFormat="1"/>
    <row r="170" s="196" customFormat="1"/>
    <row r="171" s="196" customFormat="1"/>
    <row r="172" s="196" customFormat="1"/>
    <row r="173" s="196" customFormat="1"/>
    <row r="174" s="196" customFormat="1"/>
    <row r="175" s="196" customFormat="1"/>
    <row r="176" s="196" customFormat="1"/>
    <row r="177" s="196" customFormat="1"/>
    <row r="178" s="196" customFormat="1"/>
    <row r="179" s="196" customFormat="1"/>
    <row r="180" s="196" customFormat="1"/>
    <row r="181" s="196" customFormat="1"/>
    <row r="182" s="196" customFormat="1"/>
    <row r="183" s="196" customFormat="1"/>
    <row r="184" s="196" customFormat="1"/>
    <row r="185" s="196" customFormat="1"/>
    <row r="186" s="196" customFormat="1"/>
    <row r="187" s="196" customFormat="1"/>
    <row r="188" s="196" customFormat="1"/>
    <row r="189" s="196" customFormat="1"/>
    <row r="190" s="196" customFormat="1"/>
    <row r="191" s="196" customFormat="1"/>
    <row r="192" s="196" customFormat="1"/>
    <row r="193" s="196" customFormat="1"/>
    <row r="194" s="196" customFormat="1"/>
    <row r="195" s="196" customFormat="1"/>
    <row r="196" s="196" customFormat="1"/>
    <row r="197" s="196" customFormat="1"/>
    <row r="198" s="196" customFormat="1"/>
    <row r="199" s="196" customFormat="1"/>
    <row r="200" s="196" customFormat="1"/>
    <row r="201" s="196" customFormat="1"/>
    <row r="202" s="196" customFormat="1"/>
    <row r="203" s="196" customFormat="1"/>
    <row r="204" s="196" customFormat="1"/>
    <row r="205" s="196" customFormat="1"/>
    <row r="206" s="196" customFormat="1"/>
    <row r="207" s="196" customFormat="1"/>
    <row r="208" s="196" customFormat="1"/>
    <row r="209" s="196" customFormat="1"/>
    <row r="210" s="196" customFormat="1"/>
    <row r="211" s="196" customFormat="1"/>
    <row r="212" s="196" customFormat="1"/>
    <row r="213" s="196" customFormat="1"/>
    <row r="214" s="196" customFormat="1"/>
    <row r="215" s="196" customFormat="1"/>
    <row r="216" s="196" customFormat="1"/>
    <row r="217" s="196" customFormat="1"/>
    <row r="218" s="196" customFormat="1"/>
    <row r="219" s="196" customFormat="1"/>
    <row r="220" s="196" customFormat="1"/>
    <row r="221" s="196" customFormat="1"/>
    <row r="222" s="196" customFormat="1"/>
    <row r="223" s="196" customFormat="1"/>
    <row r="224" s="196" customFormat="1"/>
    <row r="225" s="196" customFormat="1"/>
  </sheetData>
  <mergeCells count="105">
    <mergeCell ref="G69:P69"/>
    <mergeCell ref="T66:AC66"/>
    <mergeCell ref="T67:AC67"/>
    <mergeCell ref="T70:AC70"/>
    <mergeCell ref="Q67:S67"/>
    <mergeCell ref="Q69:S69"/>
    <mergeCell ref="Q70:S70"/>
    <mergeCell ref="AC44:AH45"/>
    <mergeCell ref="AC48:AH49"/>
    <mergeCell ref="AC52:AH53"/>
    <mergeCell ref="AC56:AH57"/>
    <mergeCell ref="AC60:AH61"/>
    <mergeCell ref="B5:M6"/>
    <mergeCell ref="W5:X6"/>
    <mergeCell ref="Y5:AD6"/>
    <mergeCell ref="B7:M8"/>
    <mergeCell ref="W11:X12"/>
    <mergeCell ref="Y11:AD12"/>
    <mergeCell ref="T8:T9"/>
    <mergeCell ref="V5:V6"/>
    <mergeCell ref="V11:V12"/>
    <mergeCell ref="V17:V18"/>
    <mergeCell ref="V23:V24"/>
    <mergeCell ref="V33:V34"/>
    <mergeCell ref="S56:T57"/>
    <mergeCell ref="U56:Z57"/>
    <mergeCell ref="S52:T53"/>
    <mergeCell ref="U52:Z53"/>
    <mergeCell ref="C60:E61"/>
    <mergeCell ref="F60:G61"/>
    <mergeCell ref="N60:O61"/>
    <mergeCell ref="H60:M61"/>
    <mergeCell ref="S60:T61"/>
    <mergeCell ref="AA60:AB61"/>
    <mergeCell ref="U60:Z61"/>
    <mergeCell ref="C56:E57"/>
    <mergeCell ref="C52:E53"/>
    <mergeCell ref="AA52:AB53"/>
    <mergeCell ref="K20:K21"/>
    <mergeCell ref="M10:M11"/>
    <mergeCell ref="F56:G57"/>
    <mergeCell ref="H56:M57"/>
    <mergeCell ref="F52:G53"/>
    <mergeCell ref="H52:M53"/>
    <mergeCell ref="F48:G49"/>
    <mergeCell ref="H48:M49"/>
    <mergeCell ref="B38:M39"/>
    <mergeCell ref="B41:E42"/>
    <mergeCell ref="C48:E49"/>
    <mergeCell ref="N52:O53"/>
    <mergeCell ref="N48:O49"/>
    <mergeCell ref="F41:AB42"/>
    <mergeCell ref="F44:G45"/>
    <mergeCell ref="N44:O45"/>
    <mergeCell ref="H44:M45"/>
    <mergeCell ref="S44:T45"/>
    <mergeCell ref="AA44:AB45"/>
    <mergeCell ref="U44:Z45"/>
    <mergeCell ref="S48:T49"/>
    <mergeCell ref="U48:Z49"/>
    <mergeCell ref="AA48:AB49"/>
    <mergeCell ref="B48:B49"/>
    <mergeCell ref="B52:B53"/>
    <mergeCell ref="B56:B57"/>
    <mergeCell ref="B60:B61"/>
    <mergeCell ref="D69:F69"/>
    <mergeCell ref="T69:AC69"/>
    <mergeCell ref="D70:F70"/>
    <mergeCell ref="G70:P70"/>
    <mergeCell ref="D66:F66"/>
    <mergeCell ref="G66:P66"/>
    <mergeCell ref="Q66:S66"/>
    <mergeCell ref="D67:F67"/>
    <mergeCell ref="G67:P67"/>
    <mergeCell ref="D68:F68"/>
    <mergeCell ref="G68:P68"/>
    <mergeCell ref="Q68:S68"/>
    <mergeCell ref="T68:AC68"/>
    <mergeCell ref="N65:T65"/>
    <mergeCell ref="AA56:AB57"/>
    <mergeCell ref="N56:O57"/>
    <mergeCell ref="A1:AH1"/>
    <mergeCell ref="A2:AH2"/>
    <mergeCell ref="A3:AH3"/>
    <mergeCell ref="Y40:AH40"/>
    <mergeCell ref="AC41:AH41"/>
    <mergeCell ref="AC42:AH42"/>
    <mergeCell ref="B44:B45"/>
    <mergeCell ref="O20:O21"/>
    <mergeCell ref="S5:S6"/>
    <mergeCell ref="S9:S10"/>
    <mergeCell ref="AE17:AG18"/>
    <mergeCell ref="Y33:AD34"/>
    <mergeCell ref="W17:X18"/>
    <mergeCell ref="Y17:AD18"/>
    <mergeCell ref="A20:C21"/>
    <mergeCell ref="D20:I21"/>
    <mergeCell ref="P20:U21"/>
    <mergeCell ref="W23:X24"/>
    <mergeCell ref="Y23:AD24"/>
    <mergeCell ref="C44:E45"/>
    <mergeCell ref="P7:P8"/>
    <mergeCell ref="Q12:Q13"/>
    <mergeCell ref="Q28:Q29"/>
    <mergeCell ref="W33:X34"/>
  </mergeCells>
  <phoneticPr fontId="29"/>
  <printOptions horizontalCentered="1"/>
  <pageMargins left="0" right="0" top="0.39305555555555599" bottom="0.196527777777778" header="0.31458333333333299" footer="0.31458333333333299"/>
  <pageSetup paperSize="9" scale="8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BM227"/>
  <sheetViews>
    <sheetView tabSelected="1" view="pageBreakPreview" zoomScaleNormal="100" zoomScaleSheetLayoutView="100" workbookViewId="0">
      <selection sqref="A1:AH1"/>
    </sheetView>
  </sheetViews>
  <sheetFormatPr defaultColWidth="2.875" defaultRowHeight="18.75"/>
  <cols>
    <col min="1" max="33" width="2.875" style="130" customWidth="1"/>
    <col min="34" max="16384" width="2.875" style="130"/>
  </cols>
  <sheetData>
    <row r="1" spans="1:34" ht="18.600000000000001" customHeight="1">
      <c r="A1" s="218" t="s">
        <v>325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852"/>
    </row>
    <row r="2" spans="1:34" ht="18.600000000000001" customHeight="1">
      <c r="A2" s="220" t="s">
        <v>174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853"/>
    </row>
    <row r="3" spans="1:34" ht="13.5" customHeight="1">
      <c r="A3" s="221" t="s">
        <v>175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</row>
    <row r="4" spans="1:34" ht="11.45" customHeight="1">
      <c r="A4" s="141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</row>
    <row r="5" spans="1:34" ht="10.15" customHeight="1" thickBot="1">
      <c r="A5" s="4"/>
      <c r="B5" s="919" t="s">
        <v>147</v>
      </c>
      <c r="C5" s="920"/>
      <c r="D5" s="920"/>
      <c r="E5" s="920"/>
      <c r="F5" s="920"/>
      <c r="G5" s="920"/>
      <c r="H5" s="920"/>
      <c r="I5" s="920"/>
      <c r="J5" s="920"/>
      <c r="K5" s="920"/>
      <c r="L5" s="920"/>
      <c r="M5" s="921"/>
      <c r="N5" s="13"/>
      <c r="O5" s="13"/>
      <c r="P5" s="180"/>
      <c r="Q5" s="994"/>
      <c r="R5" s="994"/>
      <c r="S5" s="208"/>
      <c r="T5" s="1005">
        <v>3</v>
      </c>
      <c r="U5" s="180"/>
      <c r="V5" s="934">
        <v>1</v>
      </c>
      <c r="W5" s="604" t="s">
        <v>148</v>
      </c>
      <c r="X5" s="915"/>
      <c r="Y5" s="1006" t="s">
        <v>330</v>
      </c>
      <c r="Z5" s="926"/>
      <c r="AA5" s="926"/>
      <c r="AB5" s="926"/>
      <c r="AC5" s="926"/>
      <c r="AD5" s="927"/>
      <c r="AE5" s="144"/>
      <c r="AF5" s="145"/>
      <c r="AG5" s="145"/>
    </row>
    <row r="6" spans="1:34" ht="10.15" customHeight="1">
      <c r="A6" s="141"/>
      <c r="B6" s="922"/>
      <c r="C6" s="923"/>
      <c r="D6" s="923"/>
      <c r="E6" s="923"/>
      <c r="F6" s="923"/>
      <c r="G6" s="923"/>
      <c r="H6" s="923"/>
      <c r="I6" s="923"/>
      <c r="J6" s="923"/>
      <c r="K6" s="923"/>
      <c r="L6" s="923"/>
      <c r="M6" s="924"/>
      <c r="N6" s="13"/>
      <c r="O6" s="13"/>
      <c r="P6" s="180"/>
      <c r="Q6" s="994"/>
      <c r="R6" s="994"/>
      <c r="S6" s="966"/>
      <c r="T6" s="992"/>
      <c r="U6" s="992"/>
      <c r="V6" s="923"/>
      <c r="W6" s="601"/>
      <c r="X6" s="916"/>
      <c r="Y6" s="928"/>
      <c r="Z6" s="929"/>
      <c r="AA6" s="929"/>
      <c r="AB6" s="929"/>
      <c r="AC6" s="929"/>
      <c r="AD6" s="930"/>
      <c r="AE6" s="144"/>
      <c r="AF6" s="145"/>
      <c r="AG6" s="145"/>
    </row>
    <row r="7" spans="1:34" ht="10.15" customHeight="1">
      <c r="A7" s="141"/>
      <c r="B7" s="922" t="s">
        <v>149</v>
      </c>
      <c r="C7" s="923"/>
      <c r="D7" s="923"/>
      <c r="E7" s="923"/>
      <c r="F7" s="923"/>
      <c r="G7" s="923"/>
      <c r="H7" s="923"/>
      <c r="I7" s="923"/>
      <c r="J7" s="923"/>
      <c r="K7" s="923"/>
      <c r="L7" s="923"/>
      <c r="M7" s="924"/>
      <c r="N7" s="13"/>
      <c r="O7" s="13"/>
      <c r="P7" s="191"/>
      <c r="Q7" s="172"/>
      <c r="R7" s="172"/>
      <c r="S7" s="995"/>
      <c r="T7" s="18"/>
      <c r="U7" s="172"/>
      <c r="V7" s="172"/>
      <c r="W7" s="173"/>
      <c r="X7" s="150"/>
      <c r="Y7" s="150"/>
      <c r="Z7" s="180"/>
      <c r="AA7" s="180"/>
      <c r="AB7" s="180"/>
      <c r="AC7" s="180"/>
      <c r="AD7" s="180"/>
      <c r="AG7" s="141"/>
    </row>
    <row r="8" spans="1:34" ht="10.15" customHeight="1" thickBot="1">
      <c r="A8" s="141"/>
      <c r="B8" s="931"/>
      <c r="C8" s="932"/>
      <c r="D8" s="932"/>
      <c r="E8" s="932"/>
      <c r="F8" s="932"/>
      <c r="G8" s="932"/>
      <c r="H8" s="932"/>
      <c r="I8" s="932"/>
      <c r="J8" s="932"/>
      <c r="K8" s="932"/>
      <c r="L8" s="932"/>
      <c r="M8" s="933"/>
      <c r="N8" s="13"/>
      <c r="O8" s="13"/>
      <c r="P8" s="204"/>
      <c r="Q8" s="1004">
        <v>4</v>
      </c>
      <c r="R8" s="996"/>
      <c r="S8" s="997"/>
      <c r="T8" s="993" t="s">
        <v>60</v>
      </c>
      <c r="U8" s="172"/>
      <c r="V8" s="172"/>
      <c r="W8" s="148"/>
      <c r="X8" s="172"/>
      <c r="Y8" s="172"/>
      <c r="Z8" s="172"/>
      <c r="AA8" s="172"/>
      <c r="AB8" s="172"/>
      <c r="AC8" s="172"/>
      <c r="AD8" s="172"/>
      <c r="AE8" s="141"/>
      <c r="AF8" s="141"/>
      <c r="AG8" s="141"/>
    </row>
    <row r="9" spans="1:34" ht="10.1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201"/>
      <c r="L9" s="201"/>
      <c r="M9" s="201"/>
      <c r="N9" s="201"/>
      <c r="O9" s="196"/>
      <c r="P9" s="995"/>
      <c r="Q9" s="172"/>
      <c r="R9" s="172"/>
      <c r="S9" s="644"/>
      <c r="T9" s="891"/>
      <c r="U9" s="172"/>
      <c r="V9" s="148"/>
      <c r="W9" s="172"/>
      <c r="X9" s="172"/>
      <c r="Y9" s="172"/>
      <c r="Z9" s="172"/>
      <c r="AA9" s="172"/>
      <c r="AB9" s="172"/>
      <c r="AC9" s="172"/>
      <c r="AD9" s="172"/>
      <c r="AE9" s="145"/>
      <c r="AF9" s="27"/>
      <c r="AG9" s="141"/>
    </row>
    <row r="10" spans="1:34" ht="10.15" customHeight="1">
      <c r="H10" s="141"/>
      <c r="I10" s="141"/>
      <c r="J10" s="141"/>
      <c r="K10" s="196"/>
      <c r="L10" s="196"/>
      <c r="M10" s="659"/>
      <c r="N10" s="196"/>
      <c r="O10" s="196"/>
      <c r="P10" s="995"/>
      <c r="Q10" s="172"/>
      <c r="R10" s="172"/>
      <c r="S10" s="643"/>
      <c r="T10" s="22"/>
      <c r="U10" s="172"/>
      <c r="V10" s="148"/>
      <c r="W10" s="172"/>
      <c r="X10" s="172"/>
      <c r="Y10" s="172"/>
      <c r="Z10" s="172"/>
      <c r="AA10" s="172"/>
      <c r="AB10" s="172"/>
      <c r="AC10" s="172"/>
      <c r="AD10" s="172"/>
      <c r="AE10" s="145"/>
      <c r="AF10" s="27"/>
      <c r="AG10" s="141"/>
    </row>
    <row r="11" spans="1:34" ht="10.15" customHeight="1" thickBot="1">
      <c r="H11" s="133"/>
      <c r="I11" s="141"/>
      <c r="J11" s="141"/>
      <c r="K11" s="196"/>
      <c r="L11" s="196"/>
      <c r="M11" s="659"/>
      <c r="N11" s="196"/>
      <c r="O11" s="196"/>
      <c r="P11" s="995"/>
      <c r="Q11" s="18"/>
      <c r="R11" s="172"/>
      <c r="S11" s="172"/>
      <c r="T11" s="22"/>
      <c r="U11" s="172"/>
      <c r="V11" s="923">
        <v>2</v>
      </c>
      <c r="W11" s="604" t="s">
        <v>129</v>
      </c>
      <c r="X11" s="599"/>
      <c r="Y11" s="868" t="s">
        <v>14</v>
      </c>
      <c r="Z11" s="869"/>
      <c r="AA11" s="869"/>
      <c r="AB11" s="869"/>
      <c r="AC11" s="869"/>
      <c r="AD11" s="870"/>
      <c r="AE11" s="141"/>
      <c r="AF11" s="141"/>
      <c r="AG11" s="141"/>
    </row>
    <row r="12" spans="1:34" ht="10.15" customHeight="1" thickBot="1">
      <c r="C12" s="141"/>
      <c r="D12" s="141"/>
      <c r="E12" s="141"/>
      <c r="F12" s="141"/>
      <c r="G12" s="141"/>
      <c r="H12" s="147"/>
      <c r="I12" s="141"/>
      <c r="J12" s="141"/>
      <c r="K12" s="1002">
        <v>1</v>
      </c>
      <c r="L12" s="972"/>
      <c r="M12" s="972"/>
      <c r="N12" s="972"/>
      <c r="O12" s="972"/>
      <c r="P12" s="997"/>
      <c r="Q12" s="993" t="s">
        <v>11</v>
      </c>
      <c r="R12" s="172"/>
      <c r="S12" s="172"/>
      <c r="T12" s="1003">
        <v>0</v>
      </c>
      <c r="U12" s="992"/>
      <c r="V12" s="923"/>
      <c r="W12" s="601"/>
      <c r="X12" s="602"/>
      <c r="Y12" s="871"/>
      <c r="Z12" s="872"/>
      <c r="AA12" s="872"/>
      <c r="AB12" s="872"/>
      <c r="AC12" s="872"/>
      <c r="AD12" s="873"/>
      <c r="AE12" s="141"/>
      <c r="AF12" s="141"/>
      <c r="AG12" s="141"/>
    </row>
    <row r="13" spans="1:34" ht="10.15" customHeight="1">
      <c r="C13" s="141"/>
      <c r="D13" s="141"/>
      <c r="E13" s="141"/>
      <c r="F13" s="141"/>
      <c r="G13" s="141"/>
      <c r="H13" s="141"/>
      <c r="I13" s="141"/>
      <c r="J13" s="961"/>
      <c r="K13" s="196"/>
      <c r="L13" s="191"/>
      <c r="M13" s="196"/>
      <c r="N13" s="196"/>
      <c r="O13" s="196"/>
      <c r="P13" s="1000"/>
      <c r="Q13" s="891"/>
      <c r="R13" s="172"/>
      <c r="S13" s="172"/>
      <c r="T13" s="18"/>
      <c r="U13" s="172"/>
      <c r="V13" s="172"/>
      <c r="W13" s="148"/>
      <c r="X13" s="172"/>
      <c r="Y13" s="172"/>
      <c r="Z13" s="172"/>
      <c r="AA13" s="172"/>
      <c r="AB13" s="172"/>
      <c r="AC13" s="172"/>
      <c r="AD13" s="172"/>
      <c r="AE13" s="141"/>
      <c r="AF13" s="141"/>
      <c r="AG13" s="141"/>
    </row>
    <row r="14" spans="1:34" ht="10.15" customHeight="1">
      <c r="C14" s="141"/>
      <c r="D14" s="141"/>
      <c r="E14" s="141"/>
      <c r="F14" s="141"/>
      <c r="G14" s="141"/>
      <c r="H14" s="141"/>
      <c r="I14" s="141"/>
      <c r="J14" s="961"/>
      <c r="K14" s="196"/>
      <c r="L14" s="147"/>
      <c r="M14" s="141"/>
      <c r="N14" s="141"/>
      <c r="O14" s="141"/>
      <c r="P14" s="172"/>
      <c r="Q14" s="183"/>
      <c r="R14" s="172"/>
      <c r="S14" s="172"/>
      <c r="T14" s="18"/>
      <c r="U14" s="172"/>
      <c r="V14" s="172"/>
      <c r="W14" s="148"/>
      <c r="X14" s="172"/>
      <c r="Y14" s="172"/>
      <c r="Z14" s="172"/>
      <c r="AA14" s="172"/>
      <c r="AB14" s="172"/>
      <c r="AC14" s="172"/>
      <c r="AD14" s="172"/>
      <c r="AE14" s="141"/>
      <c r="AF14" s="141"/>
      <c r="AG14" s="141"/>
    </row>
    <row r="15" spans="1:34" ht="10.15" customHeight="1" thickBot="1">
      <c r="C15" s="141"/>
      <c r="D15" s="141"/>
      <c r="E15" s="141"/>
      <c r="F15" s="141"/>
      <c r="G15" s="141"/>
      <c r="H15" s="141"/>
      <c r="I15" s="141"/>
      <c r="J15" s="961"/>
      <c r="K15" s="196"/>
      <c r="L15" s="141"/>
      <c r="M15" s="141"/>
      <c r="N15" s="141"/>
      <c r="O15" s="987">
        <v>3</v>
      </c>
      <c r="P15" s="133"/>
      <c r="Q15" s="183"/>
      <c r="R15" s="172"/>
      <c r="S15" s="172"/>
      <c r="T15" s="18"/>
      <c r="U15" s="148"/>
      <c r="V15" s="148"/>
      <c r="W15" s="172"/>
      <c r="X15" s="172"/>
      <c r="Y15" s="172"/>
      <c r="Z15" s="172"/>
      <c r="AA15" s="172"/>
      <c r="AB15" s="172"/>
      <c r="AC15" s="172"/>
      <c r="AD15" s="172"/>
      <c r="AE15" s="145"/>
      <c r="AF15" s="134"/>
      <c r="AG15" s="141"/>
    </row>
    <row r="16" spans="1:34" ht="10.15" customHeight="1">
      <c r="C16" s="141"/>
      <c r="D16" s="141"/>
      <c r="E16" s="141"/>
      <c r="F16" s="141"/>
      <c r="G16" s="141"/>
      <c r="H16" s="141"/>
      <c r="I16" s="141"/>
      <c r="J16" s="961"/>
      <c r="K16" s="196"/>
      <c r="L16" s="141"/>
      <c r="M16" s="141"/>
      <c r="N16" s="982"/>
      <c r="O16" s="981"/>
      <c r="P16" s="1020"/>
      <c r="Q16" s="1021"/>
      <c r="R16" s="1019"/>
      <c r="S16" s="172"/>
      <c r="T16" s="18"/>
      <c r="U16" s="148"/>
      <c r="V16" s="148"/>
      <c r="W16" s="172"/>
      <c r="X16" s="172"/>
      <c r="Y16" s="172"/>
      <c r="Z16" s="172"/>
      <c r="AA16" s="172"/>
      <c r="AB16" s="172"/>
      <c r="AC16" s="172"/>
      <c r="AD16" s="172"/>
      <c r="AE16" s="145"/>
      <c r="AF16" s="134"/>
      <c r="AG16" s="141"/>
    </row>
    <row r="17" spans="1:33" ht="10.15" customHeight="1" thickBot="1">
      <c r="C17" s="141"/>
      <c r="D17" s="141"/>
      <c r="E17" s="141"/>
      <c r="F17" s="141"/>
      <c r="G17" s="141"/>
      <c r="H17" s="141"/>
      <c r="I17" s="141"/>
      <c r="J17" s="961"/>
      <c r="K17" s="196"/>
      <c r="L17" s="141"/>
      <c r="M17" s="141"/>
      <c r="N17" s="982"/>
      <c r="O17" s="196"/>
      <c r="P17" s="172"/>
      <c r="Q17" s="22"/>
      <c r="R17" s="172"/>
      <c r="S17" s="172"/>
      <c r="T17" s="18"/>
      <c r="U17" s="172"/>
      <c r="V17" s="643" t="s">
        <v>11</v>
      </c>
      <c r="W17" s="858" t="s">
        <v>136</v>
      </c>
      <c r="X17" s="864"/>
      <c r="Y17" s="874" t="s">
        <v>16</v>
      </c>
      <c r="Z17" s="875"/>
      <c r="AA17" s="875"/>
      <c r="AB17" s="875"/>
      <c r="AC17" s="875"/>
      <c r="AD17" s="935"/>
      <c r="AE17" s="863" t="s">
        <v>189</v>
      </c>
      <c r="AF17" s="864"/>
      <c r="AG17" s="865"/>
    </row>
    <row r="18" spans="1:33" ht="10.15" customHeight="1">
      <c r="A18" s="8"/>
      <c r="B18" s="136"/>
      <c r="C18" s="141"/>
      <c r="D18" s="141"/>
      <c r="E18" s="141"/>
      <c r="F18" s="141"/>
      <c r="G18" s="141"/>
      <c r="H18" s="141"/>
      <c r="I18" s="141"/>
      <c r="J18" s="961"/>
      <c r="K18" s="145"/>
      <c r="L18" s="141"/>
      <c r="M18" s="18"/>
      <c r="N18" s="982"/>
      <c r="O18" s="145"/>
      <c r="P18" s="172"/>
      <c r="Q18" s="1003">
        <v>0</v>
      </c>
      <c r="R18" s="992"/>
      <c r="S18" s="992"/>
      <c r="T18" s="992"/>
      <c r="U18" s="992"/>
      <c r="V18" s="643"/>
      <c r="W18" s="859"/>
      <c r="X18" s="866"/>
      <c r="Y18" s="876"/>
      <c r="Z18" s="877"/>
      <c r="AA18" s="877"/>
      <c r="AB18" s="877"/>
      <c r="AC18" s="877"/>
      <c r="AD18" s="936"/>
      <c r="AE18" s="859"/>
      <c r="AF18" s="866"/>
      <c r="AG18" s="867"/>
    </row>
    <row r="19" spans="1:33" ht="10.15" customHeight="1" thickBot="1">
      <c r="A19" s="136"/>
      <c r="B19" s="141"/>
      <c r="C19" s="141"/>
      <c r="D19" s="141"/>
      <c r="E19" s="141"/>
      <c r="F19" s="141"/>
      <c r="G19" s="141"/>
      <c r="H19" s="141"/>
      <c r="I19" s="141"/>
      <c r="J19" s="961"/>
      <c r="K19" s="145"/>
      <c r="L19" s="141"/>
      <c r="M19" s="18"/>
      <c r="N19" s="983"/>
      <c r="O19" s="145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3"/>
      <c r="AF19" s="145"/>
      <c r="AG19" s="141"/>
    </row>
    <row r="20" spans="1:33" ht="10.15" customHeight="1" thickTop="1" thickBot="1">
      <c r="A20" s="842" t="s">
        <v>150</v>
      </c>
      <c r="B20" s="1007"/>
      <c r="C20" s="1008"/>
      <c r="D20" s="1009" t="s">
        <v>330</v>
      </c>
      <c r="E20" s="1007"/>
      <c r="F20" s="1007"/>
      <c r="G20" s="1007"/>
      <c r="H20" s="1007"/>
      <c r="I20" s="843"/>
      <c r="J20" s="1001"/>
      <c r="K20" s="969" t="s">
        <v>75</v>
      </c>
      <c r="L20" s="141"/>
      <c r="M20" s="18"/>
      <c r="N20" s="984"/>
      <c r="O20" s="860" t="s">
        <v>71</v>
      </c>
      <c r="P20" s="937" t="s">
        <v>151</v>
      </c>
      <c r="Q20" s="938"/>
      <c r="R20" s="938"/>
      <c r="S20" s="938"/>
      <c r="T20" s="938"/>
      <c r="U20" s="939"/>
      <c r="V20" s="172"/>
      <c r="W20" s="148"/>
      <c r="X20" s="172"/>
      <c r="Y20" s="172"/>
      <c r="Z20" s="172"/>
      <c r="AA20" s="172"/>
      <c r="AB20" s="172"/>
      <c r="AC20" s="172"/>
      <c r="AD20" s="172"/>
      <c r="AE20" s="141"/>
      <c r="AF20" s="145"/>
      <c r="AG20" s="141"/>
    </row>
    <row r="21" spans="1:33" ht="10.15" customHeight="1" thickBot="1">
      <c r="A21" s="844"/>
      <c r="B21" s="1010"/>
      <c r="C21" s="1011"/>
      <c r="D21" s="1012"/>
      <c r="E21" s="1010"/>
      <c r="F21" s="1010"/>
      <c r="G21" s="1010"/>
      <c r="H21" s="1010"/>
      <c r="I21" s="845"/>
      <c r="J21" s="16"/>
      <c r="K21" s="893"/>
      <c r="L21" s="141"/>
      <c r="M21" s="18"/>
      <c r="N21" s="16"/>
      <c r="O21" s="861"/>
      <c r="P21" s="940"/>
      <c r="Q21" s="941"/>
      <c r="R21" s="941"/>
      <c r="S21" s="941"/>
      <c r="T21" s="941"/>
      <c r="U21" s="942"/>
      <c r="V21" s="148"/>
      <c r="W21" s="172"/>
      <c r="X21" s="172"/>
      <c r="Y21" s="172"/>
      <c r="Z21" s="172"/>
      <c r="AA21" s="172"/>
      <c r="AB21" s="172"/>
      <c r="AC21" s="172"/>
      <c r="AD21" s="172"/>
      <c r="AE21" s="141"/>
      <c r="AF21" s="145"/>
      <c r="AG21" s="141"/>
    </row>
    <row r="22" spans="1:33" ht="10.15" customHeight="1" thickTop="1">
      <c r="A22" s="10"/>
      <c r="B22" s="10"/>
      <c r="C22" s="10"/>
      <c r="D22" s="33"/>
      <c r="E22" s="33"/>
      <c r="F22" s="33"/>
      <c r="G22" s="33"/>
      <c r="H22" s="141"/>
      <c r="I22" s="141"/>
      <c r="J22" s="16"/>
      <c r="K22" s="149"/>
      <c r="L22" s="133"/>
      <c r="M22" s="141"/>
      <c r="N22" s="141"/>
      <c r="O22" s="149"/>
      <c r="P22" s="133"/>
      <c r="Q22" s="18"/>
      <c r="R22" s="172"/>
      <c r="S22" s="172"/>
      <c r="T22" s="18"/>
      <c r="U22" s="172"/>
      <c r="V22" s="148"/>
      <c r="W22" s="172"/>
      <c r="X22" s="172"/>
      <c r="Y22" s="172"/>
      <c r="Z22" s="172"/>
      <c r="AA22" s="172"/>
      <c r="AB22" s="172"/>
      <c r="AC22" s="172"/>
      <c r="AD22" s="172"/>
      <c r="AE22" s="145"/>
      <c r="AF22" s="141"/>
      <c r="AG22" s="141"/>
    </row>
    <row r="23" spans="1:33" ht="10.15" customHeight="1" thickBot="1">
      <c r="A23" s="128"/>
      <c r="B23" s="128"/>
      <c r="C23" s="128"/>
      <c r="D23" s="141"/>
      <c r="E23" s="141"/>
      <c r="F23" s="141"/>
      <c r="G23" s="141"/>
      <c r="H23" s="141"/>
      <c r="I23" s="141"/>
      <c r="J23" s="16"/>
      <c r="K23" s="149"/>
      <c r="L23" s="133"/>
      <c r="M23" s="141"/>
      <c r="N23" s="141"/>
      <c r="O23" s="149"/>
      <c r="P23" s="172"/>
      <c r="Q23" s="990">
        <v>1</v>
      </c>
      <c r="R23" s="172"/>
      <c r="S23" s="172"/>
      <c r="T23" s="18"/>
      <c r="U23" s="172"/>
      <c r="V23" s="923">
        <v>4</v>
      </c>
      <c r="W23" s="604" t="s">
        <v>152</v>
      </c>
      <c r="X23" s="599"/>
      <c r="Y23" s="868" t="s">
        <v>40</v>
      </c>
      <c r="Z23" s="869"/>
      <c r="AA23" s="869"/>
      <c r="AB23" s="869"/>
      <c r="AC23" s="869"/>
      <c r="AD23" s="870"/>
      <c r="AE23" s="141"/>
      <c r="AF23" s="141"/>
      <c r="AG23" s="141"/>
    </row>
    <row r="24" spans="1:33" ht="10.15" customHeight="1">
      <c r="A24" s="128"/>
      <c r="B24" s="128"/>
      <c r="C24" s="128"/>
      <c r="D24" s="141"/>
      <c r="E24" s="141"/>
      <c r="F24" s="141"/>
      <c r="G24" s="141"/>
      <c r="H24" s="141"/>
      <c r="I24" s="141"/>
      <c r="J24" s="16"/>
      <c r="K24" s="149"/>
      <c r="L24" s="196"/>
      <c r="M24" s="196"/>
      <c r="N24" s="196"/>
      <c r="O24" s="149"/>
      <c r="P24" s="995"/>
      <c r="Q24" s="986"/>
      <c r="R24" s="992"/>
      <c r="S24" s="992"/>
      <c r="T24" s="986"/>
      <c r="U24" s="992"/>
      <c r="V24" s="923"/>
      <c r="W24" s="601"/>
      <c r="X24" s="602"/>
      <c r="Y24" s="871"/>
      <c r="Z24" s="872"/>
      <c r="AA24" s="872"/>
      <c r="AB24" s="872"/>
      <c r="AC24" s="872"/>
      <c r="AD24" s="873"/>
      <c r="AE24" s="141"/>
      <c r="AF24" s="141"/>
      <c r="AG24" s="141"/>
    </row>
    <row r="25" spans="1:33" ht="10.15" customHeight="1" thickBot="1">
      <c r="A25" s="128"/>
      <c r="B25" s="128"/>
      <c r="C25" s="128"/>
      <c r="D25" s="141"/>
      <c r="E25" s="141"/>
      <c r="F25" s="141"/>
      <c r="G25" s="141"/>
      <c r="H25" s="133"/>
      <c r="I25" s="141"/>
      <c r="J25" s="141"/>
      <c r="K25" s="149"/>
      <c r="L25" s="196"/>
      <c r="M25" s="196"/>
      <c r="N25" s="196"/>
      <c r="O25" s="149"/>
      <c r="P25" s="995"/>
      <c r="Q25" s="18"/>
      <c r="R25" s="172"/>
      <c r="S25" s="172"/>
      <c r="T25" s="18"/>
      <c r="U25" s="172"/>
      <c r="V25" s="148"/>
      <c r="W25" s="148"/>
      <c r="X25" s="172"/>
      <c r="Y25" s="172"/>
      <c r="Z25" s="172"/>
      <c r="AA25" s="172"/>
      <c r="AB25" s="172"/>
      <c r="AC25" s="172"/>
      <c r="AD25" s="172"/>
      <c r="AE25" s="145"/>
      <c r="AF25" s="141"/>
      <c r="AG25" s="141"/>
    </row>
    <row r="26" spans="1:33" ht="10.15" customHeight="1">
      <c r="A26" s="128"/>
      <c r="B26" s="128"/>
      <c r="C26" s="128"/>
      <c r="D26" s="141"/>
      <c r="E26" s="141"/>
      <c r="F26" s="141"/>
      <c r="G26" s="141"/>
      <c r="H26" s="141"/>
      <c r="I26" s="141"/>
      <c r="J26" s="141"/>
      <c r="K26" s="149"/>
      <c r="L26" s="196"/>
      <c r="M26" s="196"/>
      <c r="N26" s="196"/>
      <c r="O26" s="988">
        <v>0</v>
      </c>
      <c r="P26" s="1017"/>
      <c r="Q26" s="1018"/>
      <c r="R26" s="1019"/>
      <c r="S26" s="172"/>
      <c r="T26" s="18"/>
      <c r="U26" s="172"/>
      <c r="V26" s="148"/>
      <c r="W26" s="148"/>
      <c r="X26" s="172"/>
      <c r="Y26" s="172"/>
      <c r="Z26" s="172"/>
      <c r="AA26" s="172"/>
      <c r="AB26" s="172"/>
      <c r="AC26" s="172"/>
      <c r="AD26" s="172"/>
      <c r="AE26" s="145"/>
      <c r="AF26" s="141"/>
      <c r="AG26" s="141"/>
    </row>
    <row r="27" spans="1:33" ht="10.15" customHeight="1">
      <c r="A27" s="128"/>
      <c r="B27" s="128"/>
      <c r="C27" s="128"/>
      <c r="D27" s="141"/>
      <c r="E27" s="141"/>
      <c r="F27" s="141"/>
      <c r="G27" s="141"/>
      <c r="H27" s="141"/>
      <c r="I27" s="141"/>
      <c r="J27" s="141"/>
      <c r="K27" s="149"/>
      <c r="L27" s="196"/>
      <c r="M27" s="196"/>
      <c r="N27" s="196"/>
      <c r="O27" s="196"/>
      <c r="P27" s="966"/>
      <c r="Q27" s="999"/>
      <c r="R27" s="148"/>
      <c r="S27" s="172"/>
      <c r="T27" s="18"/>
      <c r="U27" s="172"/>
      <c r="V27" s="148"/>
      <c r="W27" s="172"/>
      <c r="X27" s="172"/>
      <c r="Y27" s="172"/>
      <c r="Z27" s="172"/>
      <c r="AA27" s="172"/>
      <c r="AB27" s="172"/>
      <c r="AC27" s="172"/>
      <c r="AD27" s="172"/>
      <c r="AE27" s="141"/>
      <c r="AF27" s="141"/>
      <c r="AG27" s="141"/>
    </row>
    <row r="28" spans="1:33" ht="10.15" customHeight="1" thickBot="1">
      <c r="A28" s="128"/>
      <c r="B28" s="11"/>
      <c r="C28" s="11"/>
      <c r="D28" s="20"/>
      <c r="E28" s="20"/>
      <c r="F28" s="20"/>
      <c r="G28" s="20"/>
      <c r="H28" s="20"/>
      <c r="I28" s="20"/>
      <c r="J28" s="20"/>
      <c r="K28" s="970"/>
      <c r="L28" s="971"/>
      <c r="M28" s="972"/>
      <c r="N28" s="972"/>
      <c r="O28" s="972"/>
      <c r="P28" s="973"/>
      <c r="Q28" s="993" t="s">
        <v>8</v>
      </c>
      <c r="R28" s="148"/>
      <c r="S28" s="172"/>
      <c r="T28" s="18"/>
      <c r="U28" s="172"/>
      <c r="V28" s="148"/>
      <c r="W28" s="172"/>
      <c r="X28" s="172"/>
      <c r="Y28" s="172"/>
      <c r="Z28" s="172"/>
      <c r="AA28" s="172"/>
      <c r="AB28" s="172"/>
      <c r="AC28" s="172"/>
      <c r="AD28" s="172"/>
      <c r="AE28" s="141"/>
      <c r="AF28" s="141"/>
      <c r="AG28" s="141"/>
    </row>
    <row r="29" spans="1:33" ht="10.15" customHeight="1">
      <c r="A29" s="128"/>
      <c r="B29" s="128"/>
      <c r="C29" s="128"/>
      <c r="D29" s="141"/>
      <c r="E29" s="141"/>
      <c r="F29" s="141"/>
      <c r="G29" s="141"/>
      <c r="H29" s="141"/>
      <c r="I29" s="141"/>
      <c r="J29" s="141"/>
      <c r="K29" s="987">
        <v>0</v>
      </c>
      <c r="L29" s="141"/>
      <c r="M29" s="141"/>
      <c r="N29" s="141"/>
      <c r="O29" s="141"/>
      <c r="P29" s="172"/>
      <c r="Q29" s="891"/>
      <c r="R29" s="172"/>
      <c r="S29" s="172"/>
      <c r="T29" s="18"/>
      <c r="U29" s="172"/>
      <c r="V29" s="148"/>
      <c r="W29" s="172"/>
      <c r="X29" s="172"/>
      <c r="Y29" s="172"/>
      <c r="Z29" s="172"/>
      <c r="AA29" s="172"/>
      <c r="AB29" s="172"/>
      <c r="AC29" s="172"/>
      <c r="AD29" s="172"/>
      <c r="AE29" s="145"/>
      <c r="AF29" s="141"/>
      <c r="AG29" s="141"/>
    </row>
    <row r="30" spans="1:33" ht="10.15" customHeight="1">
      <c r="A30" s="128"/>
      <c r="B30" s="128"/>
      <c r="C30" s="128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72"/>
      <c r="Q30" s="22"/>
      <c r="R30" s="172"/>
      <c r="S30" s="172"/>
      <c r="T30" s="18"/>
      <c r="U30" s="172"/>
      <c r="V30" s="148"/>
      <c r="W30" s="172"/>
      <c r="X30" s="172"/>
      <c r="Y30" s="172"/>
      <c r="Z30" s="172"/>
      <c r="AA30" s="172"/>
      <c r="AB30" s="172"/>
      <c r="AC30" s="172"/>
      <c r="AD30" s="172"/>
      <c r="AE30" s="145"/>
      <c r="AF30" s="141"/>
      <c r="AG30" s="141"/>
    </row>
    <row r="31" spans="1:33" ht="10.15" customHeight="1">
      <c r="A31" s="128"/>
      <c r="B31" s="128"/>
      <c r="C31" s="128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72"/>
      <c r="Q31" s="22"/>
      <c r="R31" s="172"/>
      <c r="S31" s="172"/>
      <c r="T31" s="18"/>
      <c r="U31" s="172"/>
      <c r="V31" s="148"/>
      <c r="W31" s="172"/>
      <c r="X31" s="172"/>
      <c r="Y31" s="172"/>
      <c r="Z31" s="172"/>
      <c r="AA31" s="172"/>
      <c r="AB31" s="172"/>
      <c r="AC31" s="172"/>
      <c r="AD31" s="172"/>
      <c r="AE31" s="141"/>
      <c r="AF31" s="141"/>
      <c r="AG31" s="141"/>
    </row>
    <row r="32" spans="1:33" ht="10.15" customHeight="1">
      <c r="A32" s="128"/>
      <c r="B32" s="128"/>
      <c r="C32" s="128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72"/>
      <c r="Q32" s="22"/>
      <c r="R32" s="172"/>
      <c r="S32" s="172"/>
      <c r="T32" s="18"/>
      <c r="U32" s="172"/>
      <c r="V32" s="148"/>
      <c r="W32" s="172"/>
      <c r="X32" s="172"/>
      <c r="Y32" s="172"/>
      <c r="Z32" s="172"/>
      <c r="AA32" s="172"/>
      <c r="AB32" s="172"/>
      <c r="AC32" s="172"/>
      <c r="AD32" s="172"/>
      <c r="AE32" s="141"/>
      <c r="AF32" s="141"/>
      <c r="AG32" s="141"/>
    </row>
    <row r="33" spans="1:65" ht="10.15" customHeight="1" thickBot="1">
      <c r="A33" s="128"/>
      <c r="B33" s="128"/>
      <c r="C33" s="128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72"/>
      <c r="Q33" s="22"/>
      <c r="R33" s="172"/>
      <c r="S33" s="172"/>
      <c r="T33" s="18"/>
      <c r="U33" s="172"/>
      <c r="V33" s="923">
        <v>5</v>
      </c>
      <c r="W33" s="604" t="s">
        <v>153</v>
      </c>
      <c r="X33" s="915"/>
      <c r="Y33" s="943" t="s">
        <v>39</v>
      </c>
      <c r="Z33" s="896"/>
      <c r="AA33" s="896"/>
      <c r="AB33" s="896"/>
      <c r="AC33" s="896"/>
      <c r="AD33" s="897"/>
      <c r="AE33" s="145"/>
      <c r="AF33" s="141"/>
      <c r="AG33" s="141"/>
    </row>
    <row r="34" spans="1:65" ht="10.15" customHeight="1"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72"/>
      <c r="Q34" s="1003">
        <v>0</v>
      </c>
      <c r="R34" s="992"/>
      <c r="S34" s="992"/>
      <c r="T34" s="986"/>
      <c r="U34" s="992"/>
      <c r="V34" s="923"/>
      <c r="W34" s="601"/>
      <c r="X34" s="916"/>
      <c r="Y34" s="944"/>
      <c r="Z34" s="899"/>
      <c r="AA34" s="899"/>
      <c r="AB34" s="899"/>
      <c r="AC34" s="899"/>
      <c r="AD34" s="900"/>
      <c r="AE34" s="145"/>
      <c r="AF34" s="141"/>
      <c r="AG34" s="141"/>
    </row>
    <row r="35" spans="1:65" ht="10.15" customHeight="1"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8"/>
      <c r="R35" s="141"/>
      <c r="S35" s="141"/>
      <c r="T35" s="18"/>
      <c r="U35" s="141"/>
      <c r="V35" s="141"/>
      <c r="W35" s="24"/>
      <c r="X35" s="6"/>
      <c r="Y35" s="6"/>
      <c r="Z35" s="141"/>
      <c r="AA35" s="141"/>
      <c r="AB35" s="141"/>
      <c r="AC35" s="141"/>
      <c r="AD35" s="141"/>
      <c r="AE35" s="141"/>
      <c r="AF35" s="141"/>
      <c r="AG35" s="141"/>
    </row>
    <row r="36" spans="1:65" ht="10.15" customHeight="1"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8"/>
      <c r="R36" s="141"/>
      <c r="S36" s="141"/>
      <c r="T36" s="18"/>
      <c r="U36" s="141"/>
      <c r="V36" s="141"/>
      <c r="W36" s="24"/>
      <c r="X36" s="6"/>
      <c r="Y36" s="6"/>
      <c r="Z36" s="141"/>
      <c r="AA36" s="141"/>
      <c r="AB36" s="141"/>
      <c r="AC36" s="141"/>
      <c r="AD36" s="141"/>
      <c r="AE36" s="141"/>
      <c r="AF36" s="141"/>
      <c r="AG36" s="141"/>
    </row>
    <row r="37" spans="1:65" ht="10.15" customHeight="1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141"/>
    </row>
    <row r="38" spans="1:65" ht="11.45" customHeight="1">
      <c r="A38" s="141"/>
      <c r="B38" s="917" t="s">
        <v>165</v>
      </c>
      <c r="C38" s="896"/>
      <c r="D38" s="896"/>
      <c r="E38" s="896"/>
      <c r="F38" s="896"/>
      <c r="G38" s="896"/>
      <c r="H38" s="896"/>
      <c r="I38" s="896"/>
      <c r="J38" s="896"/>
      <c r="K38" s="896"/>
      <c r="L38" s="896"/>
      <c r="M38" s="897"/>
      <c r="W38" s="24"/>
      <c r="X38" s="141"/>
      <c r="Y38" s="141"/>
    </row>
    <row r="39" spans="1:65" ht="11.45" customHeight="1">
      <c r="A39" s="141"/>
      <c r="B39" s="898"/>
      <c r="C39" s="899"/>
      <c r="D39" s="899"/>
      <c r="E39" s="899"/>
      <c r="F39" s="899"/>
      <c r="G39" s="899"/>
      <c r="H39" s="899"/>
      <c r="I39" s="899"/>
      <c r="J39" s="899"/>
      <c r="K39" s="899"/>
      <c r="L39" s="899"/>
      <c r="M39" s="900"/>
      <c r="AG39" s="141"/>
    </row>
    <row r="40" spans="1:65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Y40" s="854" t="s">
        <v>157</v>
      </c>
      <c r="Z40" s="854"/>
      <c r="AA40" s="854"/>
      <c r="AB40" s="854"/>
      <c r="AC40" s="854"/>
      <c r="AD40" s="854"/>
      <c r="AE40" s="854"/>
      <c r="AF40" s="854"/>
      <c r="AG40" s="854"/>
      <c r="AH40" s="232"/>
    </row>
    <row r="41" spans="1:65">
      <c r="A41" s="141"/>
      <c r="B41" s="598" t="s">
        <v>56</v>
      </c>
      <c r="C41" s="896"/>
      <c r="D41" s="896"/>
      <c r="E41" s="897"/>
      <c r="F41" s="604" t="s">
        <v>158</v>
      </c>
      <c r="G41" s="896"/>
      <c r="H41" s="896"/>
      <c r="I41" s="896"/>
      <c r="J41" s="896"/>
      <c r="K41" s="896"/>
      <c r="L41" s="896"/>
      <c r="M41" s="896"/>
      <c r="N41" s="896"/>
      <c r="O41" s="896"/>
      <c r="P41" s="896"/>
      <c r="Q41" s="896"/>
      <c r="R41" s="896"/>
      <c r="S41" s="896"/>
      <c r="T41" s="896"/>
      <c r="U41" s="896"/>
      <c r="V41" s="896"/>
      <c r="W41" s="896"/>
      <c r="X41" s="896"/>
      <c r="Y41" s="896"/>
      <c r="Z41" s="896"/>
      <c r="AA41" s="896"/>
      <c r="AB41" s="897"/>
      <c r="AC41" s="855" t="s">
        <v>58</v>
      </c>
      <c r="AD41" s="856"/>
      <c r="AE41" s="856"/>
      <c r="AF41" s="856"/>
      <c r="AG41" s="856"/>
      <c r="AH41" s="857"/>
    </row>
    <row r="42" spans="1:65">
      <c r="B42" s="898"/>
      <c r="C42" s="899"/>
      <c r="D42" s="899"/>
      <c r="E42" s="900"/>
      <c r="F42" s="898"/>
      <c r="G42" s="899"/>
      <c r="H42" s="899"/>
      <c r="I42" s="899"/>
      <c r="J42" s="899"/>
      <c r="K42" s="899"/>
      <c r="L42" s="899"/>
      <c r="M42" s="899"/>
      <c r="N42" s="899"/>
      <c r="O42" s="899"/>
      <c r="P42" s="899"/>
      <c r="Q42" s="899"/>
      <c r="R42" s="899"/>
      <c r="S42" s="899"/>
      <c r="T42" s="899"/>
      <c r="U42" s="899"/>
      <c r="V42" s="899"/>
      <c r="W42" s="899"/>
      <c r="X42" s="899"/>
      <c r="Y42" s="899"/>
      <c r="Z42" s="899"/>
      <c r="AA42" s="899"/>
      <c r="AB42" s="900"/>
      <c r="AC42" s="855" t="s">
        <v>159</v>
      </c>
      <c r="AD42" s="856"/>
      <c r="AE42" s="856"/>
      <c r="AF42" s="856"/>
      <c r="AG42" s="856"/>
      <c r="AH42" s="857"/>
    </row>
    <row r="43" spans="1:65" ht="11.45" customHeight="1"/>
    <row r="44" spans="1:65" ht="13.5" customHeight="1">
      <c r="A44" s="128"/>
      <c r="B44" s="858" t="s">
        <v>60</v>
      </c>
      <c r="C44" s="881" t="s">
        <v>301</v>
      </c>
      <c r="D44" s="881"/>
      <c r="E44" s="882"/>
      <c r="F44" s="604">
        <v>1</v>
      </c>
      <c r="G44" s="901"/>
      <c r="H44" s="903" t="s">
        <v>330</v>
      </c>
      <c r="I44" s="904"/>
      <c r="J44" s="904"/>
      <c r="K44" s="904"/>
      <c r="L44" s="904"/>
      <c r="M44" s="905"/>
      <c r="N44" s="894">
        <v>3</v>
      </c>
      <c r="O44" s="509"/>
      <c r="P44" s="131">
        <v>2</v>
      </c>
      <c r="Q44" s="174" t="s">
        <v>100</v>
      </c>
      <c r="R44" s="131">
        <v>0</v>
      </c>
      <c r="S44" s="894">
        <v>0</v>
      </c>
      <c r="T44" s="509"/>
      <c r="U44" s="909" t="s">
        <v>14</v>
      </c>
      <c r="V44" s="910"/>
      <c r="W44" s="910"/>
      <c r="X44" s="910"/>
      <c r="Y44" s="910"/>
      <c r="Z44" s="911"/>
      <c r="AA44" s="599">
        <v>2</v>
      </c>
      <c r="AB44" s="600"/>
      <c r="AC44" s="604" t="s">
        <v>309</v>
      </c>
      <c r="AD44" s="785"/>
      <c r="AE44" s="785"/>
      <c r="AF44" s="785"/>
      <c r="AG44" s="785"/>
      <c r="AH44" s="918"/>
      <c r="AJ44" s="1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33"/>
      <c r="AW44" s="128"/>
      <c r="AX44" s="128"/>
      <c r="AY44" s="128"/>
      <c r="AZ44" s="128"/>
      <c r="BA44" s="29"/>
      <c r="BB44" s="128"/>
      <c r="BC44" s="141"/>
      <c r="BD44" s="141"/>
      <c r="BE44" s="141"/>
      <c r="BF44" s="141"/>
      <c r="BG44" s="141"/>
      <c r="BH44" s="141"/>
      <c r="BI44" s="11"/>
      <c r="BJ44" s="135"/>
      <c r="BK44" s="141"/>
      <c r="BL44" s="141"/>
      <c r="BM44" s="141"/>
    </row>
    <row r="45" spans="1:65" ht="13.5" customHeight="1">
      <c r="A45" s="128"/>
      <c r="B45" s="859"/>
      <c r="C45" s="883"/>
      <c r="D45" s="883"/>
      <c r="E45" s="884"/>
      <c r="F45" s="898"/>
      <c r="G45" s="902"/>
      <c r="H45" s="906"/>
      <c r="I45" s="907"/>
      <c r="J45" s="907"/>
      <c r="K45" s="907"/>
      <c r="L45" s="907"/>
      <c r="M45" s="908"/>
      <c r="N45" s="895"/>
      <c r="O45" s="539"/>
      <c r="P45" s="132">
        <v>1</v>
      </c>
      <c r="Q45" s="175" t="s">
        <v>100</v>
      </c>
      <c r="R45" s="132">
        <v>0</v>
      </c>
      <c r="S45" s="895"/>
      <c r="T45" s="539"/>
      <c r="U45" s="912"/>
      <c r="V45" s="913"/>
      <c r="W45" s="913"/>
      <c r="X45" s="913"/>
      <c r="Y45" s="913"/>
      <c r="Z45" s="914"/>
      <c r="AA45" s="602"/>
      <c r="AB45" s="603"/>
      <c r="AC45" s="571"/>
      <c r="AD45" s="232"/>
      <c r="AE45" s="232"/>
      <c r="AF45" s="232"/>
      <c r="AG45" s="232"/>
      <c r="AH45" s="233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33"/>
      <c r="AW45" s="128"/>
      <c r="AX45" s="128"/>
      <c r="AY45" s="128"/>
      <c r="AZ45" s="128"/>
      <c r="BA45" s="30"/>
      <c r="BB45" s="128"/>
      <c r="BC45" s="141"/>
      <c r="BD45" s="141"/>
      <c r="BE45" s="141"/>
      <c r="BF45" s="141"/>
      <c r="BG45" s="141"/>
      <c r="BH45" s="141"/>
      <c r="BI45" s="135"/>
      <c r="BJ45" s="135"/>
      <c r="BK45" s="141"/>
      <c r="BL45" s="141"/>
      <c r="BM45" s="141"/>
    </row>
    <row r="46" spans="1:65" ht="13.5" customHeight="1">
      <c r="A46" s="141"/>
      <c r="B46" s="176"/>
      <c r="C46" s="151"/>
      <c r="D46" s="151"/>
      <c r="E46" s="151"/>
      <c r="F46" s="151"/>
      <c r="G46" s="151"/>
      <c r="H46" s="151" t="s">
        <v>166</v>
      </c>
      <c r="I46" s="151"/>
      <c r="J46" s="151"/>
      <c r="K46" s="151"/>
      <c r="L46" s="151"/>
      <c r="M46" s="151"/>
      <c r="N46" s="151"/>
      <c r="O46" s="177"/>
      <c r="P46" s="146"/>
      <c r="Q46" s="21" t="s">
        <v>167</v>
      </c>
      <c r="R46" s="146"/>
      <c r="S46" s="177"/>
      <c r="T46" s="151"/>
      <c r="U46" s="151" t="s">
        <v>166</v>
      </c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78"/>
      <c r="AH46" s="151"/>
      <c r="AJ46" s="136"/>
      <c r="AK46" s="136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31"/>
      <c r="AX46" s="141"/>
      <c r="AY46" s="128"/>
      <c r="AZ46" s="141"/>
      <c r="BA46" s="31"/>
      <c r="BB46" s="141"/>
      <c r="BC46" s="136"/>
      <c r="BD46" s="141"/>
      <c r="BE46" s="141"/>
      <c r="BF46" s="141"/>
      <c r="BG46" s="141"/>
      <c r="BH46" s="141"/>
      <c r="BI46" s="141"/>
      <c r="BJ46" s="136"/>
      <c r="BK46" s="141"/>
      <c r="BL46" s="141"/>
      <c r="BM46" s="141"/>
    </row>
    <row r="47" spans="1:65" ht="13.5" customHeight="1">
      <c r="A47" s="141"/>
      <c r="B47" s="176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43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78"/>
      <c r="AH47" s="151"/>
      <c r="AJ47" s="136"/>
      <c r="AK47" s="136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31"/>
      <c r="AX47" s="141"/>
      <c r="AY47" s="128"/>
      <c r="AZ47" s="141"/>
      <c r="BA47" s="31"/>
      <c r="BB47" s="141"/>
      <c r="BC47" s="141"/>
      <c r="BD47" s="141"/>
      <c r="BE47" s="141"/>
      <c r="BF47" s="141"/>
      <c r="BG47" s="141"/>
      <c r="BH47" s="141"/>
      <c r="BI47" s="136"/>
      <c r="BJ47" s="136"/>
      <c r="BK47" s="141"/>
      <c r="BL47" s="141"/>
      <c r="BM47" s="141"/>
    </row>
    <row r="48" spans="1:65" ht="13.5" customHeight="1">
      <c r="A48" s="141"/>
      <c r="B48" s="885" t="s">
        <v>8</v>
      </c>
      <c r="C48" s="881" t="s">
        <v>302</v>
      </c>
      <c r="D48" s="881"/>
      <c r="E48" s="882"/>
      <c r="F48" s="604">
        <v>4</v>
      </c>
      <c r="G48" s="901"/>
      <c r="H48" s="903" t="s">
        <v>333</v>
      </c>
      <c r="I48" s="904"/>
      <c r="J48" s="904"/>
      <c r="K48" s="904"/>
      <c r="L48" s="904"/>
      <c r="M48" s="905"/>
      <c r="N48" s="894">
        <v>1</v>
      </c>
      <c r="O48" s="509"/>
      <c r="P48" s="131">
        <v>1</v>
      </c>
      <c r="Q48" s="174" t="s">
        <v>100</v>
      </c>
      <c r="R48" s="131">
        <v>0</v>
      </c>
      <c r="S48" s="894">
        <v>0</v>
      </c>
      <c r="T48" s="509"/>
      <c r="U48" s="945" t="s">
        <v>332</v>
      </c>
      <c r="V48" s="946"/>
      <c r="W48" s="946"/>
      <c r="X48" s="946"/>
      <c r="Y48" s="946"/>
      <c r="Z48" s="947"/>
      <c r="AA48" s="888">
        <v>5</v>
      </c>
      <c r="AB48" s="600"/>
      <c r="AC48" s="586" t="s">
        <v>310</v>
      </c>
      <c r="AD48" s="593"/>
      <c r="AE48" s="593"/>
      <c r="AF48" s="593"/>
      <c r="AG48" s="593"/>
      <c r="AH48" s="594"/>
      <c r="AJ48" s="135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33"/>
      <c r="AW48" s="128"/>
      <c r="AX48" s="128"/>
      <c r="AY48" s="128"/>
      <c r="AZ48" s="128"/>
      <c r="BA48" s="29"/>
      <c r="BB48" s="128"/>
      <c r="BC48" s="4"/>
      <c r="BD48" s="4"/>
      <c r="BE48" s="13"/>
      <c r="BF48" s="13"/>
      <c r="BG48" s="13"/>
      <c r="BH48" s="13"/>
      <c r="BI48" s="135"/>
      <c r="BJ48" s="135"/>
      <c r="BK48" s="141"/>
      <c r="BL48" s="141"/>
      <c r="BM48" s="141"/>
    </row>
    <row r="49" spans="1:65" ht="13.5" customHeight="1">
      <c r="A49" s="141"/>
      <c r="B49" s="886"/>
      <c r="C49" s="883"/>
      <c r="D49" s="883"/>
      <c r="E49" s="884"/>
      <c r="F49" s="898"/>
      <c r="G49" s="902"/>
      <c r="H49" s="906"/>
      <c r="I49" s="907"/>
      <c r="J49" s="907"/>
      <c r="K49" s="907"/>
      <c r="L49" s="907"/>
      <c r="M49" s="908"/>
      <c r="N49" s="895"/>
      <c r="O49" s="539"/>
      <c r="P49" s="132">
        <v>0</v>
      </c>
      <c r="Q49" s="175" t="s">
        <v>100</v>
      </c>
      <c r="R49" s="132">
        <v>0</v>
      </c>
      <c r="S49" s="895"/>
      <c r="T49" s="539"/>
      <c r="U49" s="948"/>
      <c r="V49" s="949"/>
      <c r="W49" s="949"/>
      <c r="X49" s="949"/>
      <c r="Y49" s="949"/>
      <c r="Z49" s="950"/>
      <c r="AA49" s="889"/>
      <c r="AB49" s="603"/>
      <c r="AC49" s="595"/>
      <c r="AD49" s="596"/>
      <c r="AE49" s="596"/>
      <c r="AF49" s="596"/>
      <c r="AG49" s="596"/>
      <c r="AH49" s="597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33"/>
      <c r="AW49" s="128"/>
      <c r="AX49" s="128"/>
      <c r="AY49" s="128"/>
      <c r="AZ49" s="128"/>
      <c r="BA49" s="30"/>
      <c r="BB49" s="128"/>
      <c r="BC49" s="13"/>
      <c r="BD49" s="13"/>
      <c r="BE49" s="13"/>
      <c r="BF49" s="13"/>
      <c r="BG49" s="13"/>
      <c r="BH49" s="13"/>
      <c r="BI49" s="135"/>
      <c r="BJ49" s="135"/>
      <c r="BK49" s="141"/>
      <c r="BL49" s="141"/>
      <c r="BM49" s="141"/>
    </row>
    <row r="50" spans="1:65" ht="13.5" customHeight="1">
      <c r="A50" s="141"/>
      <c r="B50" s="176"/>
      <c r="C50" s="151"/>
      <c r="D50" s="151"/>
      <c r="E50" s="151"/>
      <c r="F50" s="151"/>
      <c r="G50" s="151"/>
      <c r="H50" s="151" t="s">
        <v>166</v>
      </c>
      <c r="I50" s="151"/>
      <c r="J50" s="151"/>
      <c r="K50" s="151"/>
      <c r="L50" s="151"/>
      <c r="M50" s="151"/>
      <c r="N50" s="151"/>
      <c r="O50" s="177"/>
      <c r="P50" s="146"/>
      <c r="Q50" s="21" t="s">
        <v>167</v>
      </c>
      <c r="R50" s="146"/>
      <c r="S50" s="177"/>
      <c r="T50" s="151"/>
      <c r="U50" s="151" t="s">
        <v>166</v>
      </c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78"/>
      <c r="AH50" s="151"/>
      <c r="AJ50" s="136"/>
      <c r="AK50" s="136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31"/>
      <c r="AX50" s="141"/>
      <c r="AY50" s="128"/>
      <c r="AZ50" s="141"/>
      <c r="BA50" s="31"/>
      <c r="BB50" s="141"/>
      <c r="BC50" s="136"/>
      <c r="BD50" s="141"/>
      <c r="BE50" s="141"/>
      <c r="BF50" s="141"/>
      <c r="BG50" s="141"/>
      <c r="BH50" s="141"/>
      <c r="BI50" s="136"/>
      <c r="BJ50" s="136"/>
      <c r="BK50" s="141"/>
      <c r="BL50" s="141"/>
      <c r="BM50" s="141"/>
    </row>
    <row r="51" spans="1:65" ht="13.5" customHeight="1">
      <c r="A51" s="141"/>
      <c r="B51" s="176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43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78"/>
      <c r="AH51" s="151"/>
      <c r="AJ51" s="136"/>
      <c r="AK51" s="136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31"/>
      <c r="AX51" s="141"/>
      <c r="AY51" s="128"/>
      <c r="AZ51" s="141"/>
      <c r="BA51" s="31"/>
      <c r="BB51" s="141"/>
      <c r="BC51" s="141"/>
      <c r="BD51" s="141"/>
      <c r="BE51" s="141"/>
      <c r="BF51" s="141"/>
      <c r="BG51" s="141"/>
      <c r="BH51" s="141"/>
      <c r="BI51" s="136"/>
      <c r="BJ51" s="136"/>
      <c r="BK51" s="141"/>
      <c r="BL51" s="141"/>
      <c r="BM51" s="141"/>
    </row>
    <row r="52" spans="1:65" ht="13.5" customHeight="1">
      <c r="A52" s="141"/>
      <c r="B52" s="885" t="s">
        <v>11</v>
      </c>
      <c r="C52" s="881" t="s">
        <v>300</v>
      </c>
      <c r="D52" s="881"/>
      <c r="E52" s="882"/>
      <c r="F52" s="604" t="s">
        <v>160</v>
      </c>
      <c r="G52" s="901"/>
      <c r="H52" s="903" t="s">
        <v>330</v>
      </c>
      <c r="I52" s="904"/>
      <c r="J52" s="904"/>
      <c r="K52" s="904"/>
      <c r="L52" s="904"/>
      <c r="M52" s="905"/>
      <c r="N52" s="894">
        <v>4</v>
      </c>
      <c r="O52" s="509"/>
      <c r="P52" s="131">
        <v>2</v>
      </c>
      <c r="Q52" s="174" t="s">
        <v>100</v>
      </c>
      <c r="R52" s="131">
        <v>0</v>
      </c>
      <c r="S52" s="894">
        <v>0</v>
      </c>
      <c r="T52" s="509"/>
      <c r="U52" s="909" t="s">
        <v>331</v>
      </c>
      <c r="V52" s="910"/>
      <c r="W52" s="910"/>
      <c r="X52" s="910"/>
      <c r="Y52" s="910"/>
      <c r="Z52" s="911"/>
      <c r="AA52" s="888">
        <v>3</v>
      </c>
      <c r="AB52" s="600"/>
      <c r="AC52" s="604" t="s">
        <v>311</v>
      </c>
      <c r="AD52" s="785"/>
      <c r="AE52" s="785"/>
      <c r="AF52" s="785"/>
      <c r="AG52" s="785"/>
      <c r="AH52" s="918"/>
      <c r="AJ52" s="135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33"/>
      <c r="AW52" s="128"/>
      <c r="AX52" s="128"/>
      <c r="AY52" s="128"/>
      <c r="AZ52" s="128"/>
      <c r="BA52" s="29"/>
      <c r="BB52" s="128"/>
      <c r="BC52" s="13"/>
      <c r="BD52" s="13"/>
      <c r="BE52" s="13"/>
      <c r="BF52" s="13"/>
      <c r="BG52" s="13"/>
      <c r="BH52" s="13"/>
      <c r="BI52" s="135"/>
      <c r="BJ52" s="135"/>
      <c r="BK52" s="141"/>
      <c r="BL52" s="141"/>
      <c r="BM52" s="141"/>
    </row>
    <row r="53" spans="1:65" ht="13.5" customHeight="1">
      <c r="A53" s="141"/>
      <c r="B53" s="886"/>
      <c r="C53" s="883"/>
      <c r="D53" s="883"/>
      <c r="E53" s="884"/>
      <c r="F53" s="898"/>
      <c r="G53" s="902"/>
      <c r="H53" s="906"/>
      <c r="I53" s="907"/>
      <c r="J53" s="907"/>
      <c r="K53" s="907"/>
      <c r="L53" s="907"/>
      <c r="M53" s="908"/>
      <c r="N53" s="895"/>
      <c r="O53" s="539"/>
      <c r="P53" s="132">
        <v>2</v>
      </c>
      <c r="Q53" s="175" t="s">
        <v>100</v>
      </c>
      <c r="R53" s="132">
        <v>0</v>
      </c>
      <c r="S53" s="895"/>
      <c r="T53" s="539"/>
      <c r="U53" s="912"/>
      <c r="V53" s="913"/>
      <c r="W53" s="913"/>
      <c r="X53" s="913"/>
      <c r="Y53" s="913"/>
      <c r="Z53" s="914"/>
      <c r="AA53" s="889"/>
      <c r="AB53" s="603"/>
      <c r="AC53" s="571"/>
      <c r="AD53" s="232"/>
      <c r="AE53" s="232"/>
      <c r="AF53" s="232"/>
      <c r="AG53" s="232"/>
      <c r="AH53" s="233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33"/>
      <c r="AW53" s="128"/>
      <c r="AX53" s="128"/>
      <c r="AY53" s="128"/>
      <c r="AZ53" s="128"/>
      <c r="BA53" s="30"/>
      <c r="BB53" s="128"/>
      <c r="BC53" s="13"/>
      <c r="BD53" s="13"/>
      <c r="BE53" s="13"/>
      <c r="BF53" s="13"/>
      <c r="BG53" s="13"/>
      <c r="BH53" s="13"/>
      <c r="BI53" s="135"/>
      <c r="BJ53" s="135"/>
      <c r="BK53" s="141"/>
      <c r="BL53" s="141"/>
      <c r="BM53" s="141"/>
    </row>
    <row r="54" spans="1:65" ht="13.5" customHeight="1">
      <c r="A54" s="141"/>
      <c r="B54" s="176"/>
      <c r="C54" s="151"/>
      <c r="D54" s="151"/>
      <c r="E54" s="151"/>
      <c r="F54" s="151"/>
      <c r="G54" s="151"/>
      <c r="H54" s="151" t="s">
        <v>166</v>
      </c>
      <c r="I54" s="151"/>
      <c r="J54" s="151"/>
      <c r="K54" s="151"/>
      <c r="L54" s="151"/>
      <c r="M54" s="151"/>
      <c r="N54" s="151"/>
      <c r="O54" s="177"/>
      <c r="P54" s="146"/>
      <c r="Q54" s="21" t="s">
        <v>167</v>
      </c>
      <c r="R54" s="146"/>
      <c r="S54" s="177"/>
      <c r="T54" s="151"/>
      <c r="U54" s="151" t="s">
        <v>166</v>
      </c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78"/>
      <c r="AH54" s="151"/>
      <c r="AJ54" s="6"/>
      <c r="AK54" s="136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31"/>
      <c r="AX54" s="141"/>
      <c r="AY54" s="128"/>
      <c r="AZ54" s="141"/>
      <c r="BA54" s="31"/>
      <c r="BB54" s="141"/>
      <c r="BC54" s="136"/>
      <c r="BD54" s="141"/>
      <c r="BE54" s="141"/>
      <c r="BF54" s="141"/>
      <c r="BG54" s="141"/>
      <c r="BH54" s="141"/>
      <c r="BI54" s="136"/>
      <c r="BJ54" s="136"/>
      <c r="BK54" s="141"/>
      <c r="BL54" s="141"/>
      <c r="BM54" s="141"/>
    </row>
    <row r="55" spans="1:65" ht="13.5" customHeight="1">
      <c r="A55" s="141"/>
      <c r="B55" s="176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43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78"/>
      <c r="AH55" s="151"/>
      <c r="AJ55" s="6"/>
      <c r="AK55" s="136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31"/>
      <c r="AX55" s="141"/>
      <c r="AY55" s="128"/>
      <c r="AZ55" s="141"/>
      <c r="BA55" s="31"/>
      <c r="BB55" s="141"/>
      <c r="BC55" s="141"/>
      <c r="BD55" s="141"/>
      <c r="BE55" s="141"/>
      <c r="BF55" s="141"/>
      <c r="BG55" s="141"/>
      <c r="BH55" s="141"/>
      <c r="BI55" s="136"/>
      <c r="BJ55" s="136"/>
      <c r="BK55" s="141"/>
      <c r="BL55" s="141"/>
      <c r="BM55" s="141"/>
    </row>
    <row r="56" spans="1:65" ht="13.5" customHeight="1">
      <c r="A56" s="141"/>
      <c r="B56" s="885" t="s">
        <v>71</v>
      </c>
      <c r="C56" s="881" t="s">
        <v>299</v>
      </c>
      <c r="D56" s="881"/>
      <c r="E56" s="882"/>
      <c r="F56" s="604" t="s">
        <v>321</v>
      </c>
      <c r="G56" s="901"/>
      <c r="H56" s="1034" t="s">
        <v>349</v>
      </c>
      <c r="I56" s="1035"/>
      <c r="J56" s="1035"/>
      <c r="K56" s="1035"/>
      <c r="L56" s="1035"/>
      <c r="M56" s="1036"/>
      <c r="N56" s="894">
        <v>0</v>
      </c>
      <c r="O56" s="509"/>
      <c r="P56" s="131">
        <v>0</v>
      </c>
      <c r="Q56" s="174" t="s">
        <v>100</v>
      </c>
      <c r="R56" s="131">
        <v>2</v>
      </c>
      <c r="S56" s="894">
        <v>3</v>
      </c>
      <c r="T56" s="509"/>
      <c r="U56" s="909" t="s">
        <v>331</v>
      </c>
      <c r="V56" s="910"/>
      <c r="W56" s="910"/>
      <c r="X56" s="910"/>
      <c r="Y56" s="910"/>
      <c r="Z56" s="911"/>
      <c r="AA56" s="888" t="s">
        <v>322</v>
      </c>
      <c r="AB56" s="600"/>
      <c r="AC56" s="586" t="s">
        <v>312</v>
      </c>
      <c r="AD56" s="593"/>
      <c r="AE56" s="593"/>
      <c r="AF56" s="593"/>
      <c r="AG56" s="593"/>
      <c r="AH56" s="594"/>
      <c r="AJ56" s="135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33"/>
      <c r="AW56" s="128"/>
      <c r="AX56" s="128"/>
      <c r="AY56" s="128"/>
      <c r="AZ56" s="128"/>
      <c r="BA56" s="29"/>
      <c r="BB56" s="128"/>
      <c r="BC56" s="141"/>
      <c r="BD56" s="141"/>
      <c r="BE56" s="141"/>
      <c r="BF56" s="141"/>
      <c r="BG56" s="141"/>
      <c r="BH56" s="141"/>
      <c r="BI56" s="135"/>
      <c r="BJ56" s="135"/>
      <c r="BK56" s="141"/>
      <c r="BL56" s="141"/>
      <c r="BM56" s="141"/>
    </row>
    <row r="57" spans="1:65" ht="13.5" customHeight="1">
      <c r="A57" s="141"/>
      <c r="B57" s="886"/>
      <c r="C57" s="883"/>
      <c r="D57" s="883"/>
      <c r="E57" s="884"/>
      <c r="F57" s="898"/>
      <c r="G57" s="902"/>
      <c r="H57" s="1037"/>
      <c r="I57" s="1038"/>
      <c r="J57" s="1038"/>
      <c r="K57" s="1038"/>
      <c r="L57" s="1038"/>
      <c r="M57" s="1039"/>
      <c r="N57" s="895"/>
      <c r="O57" s="539"/>
      <c r="P57" s="132">
        <v>0</v>
      </c>
      <c r="Q57" s="175" t="s">
        <v>100</v>
      </c>
      <c r="R57" s="132">
        <v>1</v>
      </c>
      <c r="S57" s="895"/>
      <c r="T57" s="539"/>
      <c r="U57" s="912"/>
      <c r="V57" s="913"/>
      <c r="W57" s="913"/>
      <c r="X57" s="913"/>
      <c r="Y57" s="913"/>
      <c r="Z57" s="914"/>
      <c r="AA57" s="889"/>
      <c r="AB57" s="603"/>
      <c r="AC57" s="595"/>
      <c r="AD57" s="596"/>
      <c r="AE57" s="596"/>
      <c r="AF57" s="596"/>
      <c r="AG57" s="596"/>
      <c r="AH57" s="597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33"/>
      <c r="AW57" s="128"/>
      <c r="AX57" s="128"/>
      <c r="AY57" s="128"/>
      <c r="AZ57" s="128"/>
      <c r="BA57" s="30"/>
      <c r="BB57" s="128"/>
      <c r="BC57" s="141"/>
      <c r="BD57" s="141"/>
      <c r="BE57" s="141"/>
      <c r="BF57" s="141"/>
      <c r="BG57" s="141"/>
      <c r="BH57" s="141"/>
      <c r="BI57" s="135"/>
      <c r="BJ57" s="135"/>
      <c r="BK57" s="141"/>
      <c r="BL57" s="141"/>
      <c r="BM57" s="141"/>
    </row>
    <row r="58" spans="1:65" ht="13.5" customHeight="1">
      <c r="A58" s="141"/>
      <c r="B58" s="145"/>
      <c r="C58" s="13"/>
      <c r="D58" s="13"/>
      <c r="E58" s="13"/>
      <c r="F58" s="13"/>
      <c r="G58" s="151"/>
      <c r="H58" s="151" t="s">
        <v>166</v>
      </c>
      <c r="I58" s="13"/>
      <c r="J58" s="13"/>
      <c r="K58" s="13"/>
      <c r="L58" s="13"/>
      <c r="M58" s="13"/>
      <c r="N58" s="13"/>
      <c r="O58" s="177"/>
      <c r="P58" s="146"/>
      <c r="Q58" s="21" t="s">
        <v>167</v>
      </c>
      <c r="R58" s="146"/>
      <c r="S58" s="177"/>
      <c r="T58" s="13"/>
      <c r="U58" s="151" t="s">
        <v>166</v>
      </c>
      <c r="V58" s="13"/>
      <c r="W58" s="13"/>
      <c r="X58" s="13"/>
      <c r="Y58" s="13"/>
      <c r="Z58" s="13"/>
      <c r="AA58" s="151"/>
      <c r="AB58" s="13"/>
      <c r="AC58" s="13"/>
      <c r="AD58" s="13"/>
      <c r="AE58" s="13"/>
      <c r="AF58" s="13"/>
      <c r="AG58" s="178"/>
      <c r="AH58" s="151"/>
      <c r="AJ58" s="136"/>
      <c r="AK58" s="136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31"/>
      <c r="AX58" s="141"/>
      <c r="AY58" s="128"/>
      <c r="AZ58" s="141"/>
      <c r="BA58" s="31"/>
      <c r="BB58" s="141"/>
      <c r="BC58" s="136"/>
      <c r="BD58" s="141"/>
      <c r="BE58" s="141"/>
      <c r="BF58" s="141"/>
      <c r="BG58" s="141"/>
      <c r="BH58" s="141"/>
      <c r="BI58" s="136"/>
      <c r="BJ58" s="136"/>
      <c r="BK58" s="141"/>
      <c r="BL58" s="141"/>
      <c r="BM58" s="141"/>
    </row>
    <row r="59" spans="1:65" ht="13.5" customHeight="1">
      <c r="A59" s="141"/>
      <c r="B59" s="145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42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78"/>
      <c r="AH59" s="151"/>
      <c r="AJ59" s="136"/>
      <c r="AK59" s="136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31"/>
      <c r="AX59" s="141"/>
      <c r="AY59" s="128"/>
      <c r="AZ59" s="141"/>
      <c r="BA59" s="31"/>
      <c r="BB59" s="141"/>
      <c r="BC59" s="141"/>
      <c r="BD59" s="141"/>
      <c r="BE59" s="141"/>
      <c r="BF59" s="141"/>
      <c r="BG59" s="141"/>
      <c r="BH59" s="141"/>
      <c r="BI59" s="136"/>
      <c r="BJ59" s="136"/>
      <c r="BK59" s="141"/>
      <c r="BL59" s="141"/>
      <c r="BM59" s="141"/>
    </row>
    <row r="60" spans="1:65" ht="13.5" customHeight="1">
      <c r="A60" s="141"/>
      <c r="B60" s="885" t="s">
        <v>161</v>
      </c>
      <c r="C60" s="881" t="s">
        <v>298</v>
      </c>
      <c r="D60" s="881"/>
      <c r="E60" s="882"/>
      <c r="F60" s="604" t="s">
        <v>162</v>
      </c>
      <c r="G60" s="901"/>
      <c r="H60" s="903" t="s">
        <v>330</v>
      </c>
      <c r="I60" s="904"/>
      <c r="J60" s="904"/>
      <c r="K60" s="904"/>
      <c r="L60" s="904"/>
      <c r="M60" s="905"/>
      <c r="N60" s="894">
        <v>1</v>
      </c>
      <c r="O60" s="509"/>
      <c r="P60" s="131">
        <v>0</v>
      </c>
      <c r="Q60" s="174" t="s">
        <v>100</v>
      </c>
      <c r="R60" s="131">
        <v>0</v>
      </c>
      <c r="S60" s="894">
        <v>0</v>
      </c>
      <c r="T60" s="509"/>
      <c r="U60" s="909" t="s">
        <v>333</v>
      </c>
      <c r="V60" s="910"/>
      <c r="W60" s="910"/>
      <c r="X60" s="910"/>
      <c r="Y60" s="910"/>
      <c r="Z60" s="911"/>
      <c r="AA60" s="888" t="s">
        <v>163</v>
      </c>
      <c r="AB60" s="600"/>
      <c r="AC60" s="586" t="s">
        <v>313</v>
      </c>
      <c r="AD60" s="593"/>
      <c r="AE60" s="593"/>
      <c r="AF60" s="593"/>
      <c r="AG60" s="593"/>
      <c r="AH60" s="594"/>
      <c r="AJ60" s="135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33"/>
      <c r="AW60" s="128"/>
      <c r="AX60" s="128"/>
      <c r="AY60" s="128"/>
      <c r="AZ60" s="128"/>
      <c r="BA60" s="29"/>
      <c r="BB60" s="128"/>
      <c r="BC60" s="141"/>
      <c r="BD60" s="141"/>
      <c r="BE60" s="141"/>
      <c r="BF60" s="141"/>
      <c r="BG60" s="141"/>
      <c r="BH60" s="141"/>
      <c r="BI60" s="135"/>
      <c r="BJ60" s="135"/>
      <c r="BK60" s="141"/>
      <c r="BL60" s="141"/>
      <c r="BM60" s="141"/>
    </row>
    <row r="61" spans="1:65" ht="13.5" customHeight="1">
      <c r="A61" s="141"/>
      <c r="B61" s="886"/>
      <c r="C61" s="883"/>
      <c r="D61" s="883"/>
      <c r="E61" s="884"/>
      <c r="F61" s="898"/>
      <c r="G61" s="902"/>
      <c r="H61" s="906"/>
      <c r="I61" s="907"/>
      <c r="J61" s="907"/>
      <c r="K61" s="907"/>
      <c r="L61" s="907"/>
      <c r="M61" s="908"/>
      <c r="N61" s="895"/>
      <c r="O61" s="539"/>
      <c r="P61" s="132">
        <v>1</v>
      </c>
      <c r="Q61" s="175" t="s">
        <v>100</v>
      </c>
      <c r="R61" s="132">
        <v>0</v>
      </c>
      <c r="S61" s="895"/>
      <c r="T61" s="539"/>
      <c r="U61" s="912"/>
      <c r="V61" s="913"/>
      <c r="W61" s="913"/>
      <c r="X61" s="913"/>
      <c r="Y61" s="913"/>
      <c r="Z61" s="914"/>
      <c r="AA61" s="889"/>
      <c r="AB61" s="603"/>
      <c r="AC61" s="595"/>
      <c r="AD61" s="596"/>
      <c r="AE61" s="596"/>
      <c r="AF61" s="596"/>
      <c r="AG61" s="596"/>
      <c r="AH61" s="597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33"/>
      <c r="AW61" s="128"/>
      <c r="AX61" s="128"/>
      <c r="AY61" s="128"/>
      <c r="AZ61" s="128"/>
      <c r="BA61" s="30"/>
      <c r="BB61" s="128"/>
      <c r="BC61" s="141"/>
      <c r="BD61" s="141"/>
      <c r="BE61" s="141"/>
      <c r="BF61" s="141"/>
      <c r="BG61" s="141"/>
      <c r="BH61" s="141"/>
      <c r="BI61" s="135"/>
      <c r="BJ61" s="135"/>
      <c r="BK61" s="141"/>
      <c r="BL61" s="141"/>
      <c r="BM61" s="141"/>
    </row>
    <row r="62" spans="1:65" ht="13.5" customHeight="1">
      <c r="A62" s="141"/>
      <c r="B62" s="151"/>
      <c r="C62" s="151"/>
      <c r="D62" s="151"/>
      <c r="E62" s="151"/>
      <c r="F62" s="151"/>
      <c r="G62" s="151"/>
      <c r="H62" s="151" t="s">
        <v>166</v>
      </c>
      <c r="I62" s="151"/>
      <c r="J62" s="151"/>
      <c r="K62" s="151"/>
      <c r="L62" s="151"/>
      <c r="M62" s="151"/>
      <c r="N62" s="151"/>
      <c r="O62" s="177"/>
      <c r="P62" s="146"/>
      <c r="Q62" s="21" t="s">
        <v>167</v>
      </c>
      <c r="R62" s="146"/>
      <c r="S62" s="177"/>
      <c r="T62" s="151"/>
      <c r="U62" s="151" t="s">
        <v>166</v>
      </c>
      <c r="V62" s="151"/>
      <c r="W62" s="151"/>
      <c r="X62" s="151"/>
      <c r="Y62" s="151"/>
      <c r="Z62" s="151"/>
      <c r="AA62" s="151"/>
      <c r="AB62" s="151"/>
      <c r="AC62" s="151" t="s">
        <v>168</v>
      </c>
      <c r="AD62" s="151"/>
      <c r="AE62" s="151"/>
      <c r="AF62" s="151"/>
      <c r="AG62" s="151"/>
      <c r="AH62" s="151"/>
      <c r="AJ62" s="136"/>
      <c r="AK62" s="136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28"/>
      <c r="AZ62" s="141"/>
      <c r="BA62" s="141"/>
      <c r="BB62" s="141"/>
      <c r="BC62" s="136"/>
      <c r="BD62" s="141"/>
      <c r="BE62" s="141"/>
      <c r="BF62" s="141"/>
      <c r="BG62" s="141"/>
      <c r="BH62" s="141"/>
      <c r="BI62" s="136"/>
      <c r="BJ62" s="136"/>
      <c r="BK62" s="141"/>
      <c r="BL62" s="141"/>
      <c r="BM62" s="141"/>
    </row>
    <row r="63" spans="1:65" ht="13.5" customHeight="1">
      <c r="A63" s="141"/>
      <c r="C63" s="179"/>
      <c r="D63" s="179"/>
      <c r="E63" s="179"/>
      <c r="F63" s="179"/>
      <c r="G63" s="179"/>
      <c r="H63" s="179"/>
      <c r="P63" s="141"/>
      <c r="Q63" s="141"/>
      <c r="R63" s="141"/>
      <c r="U63" s="179"/>
      <c r="V63" s="179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</row>
    <row r="64" spans="1:65" ht="13.5" customHeight="1">
      <c r="A64" s="141"/>
      <c r="C64" s="179"/>
      <c r="D64" s="179"/>
      <c r="E64" s="179"/>
      <c r="F64" s="179"/>
      <c r="G64" s="179"/>
      <c r="H64" s="179"/>
      <c r="P64" s="141"/>
      <c r="Q64" s="141"/>
      <c r="R64" s="141"/>
      <c r="U64" s="179"/>
      <c r="V64" s="179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</row>
    <row r="65" spans="1:33" ht="15" customHeight="1">
      <c r="A65" s="141"/>
      <c r="C65" s="179"/>
      <c r="D65" s="32"/>
      <c r="E65" s="32"/>
      <c r="F65" s="32"/>
      <c r="G65" s="32"/>
      <c r="H65" s="32"/>
      <c r="I65" s="32"/>
      <c r="J65" s="32"/>
      <c r="N65" s="624" t="s">
        <v>342</v>
      </c>
      <c r="O65" s="622"/>
      <c r="P65" s="622"/>
      <c r="Q65" s="622"/>
      <c r="R65" s="622"/>
      <c r="S65" s="622"/>
      <c r="T65" s="622"/>
      <c r="U65" s="179"/>
      <c r="V65" s="179"/>
      <c r="X65" s="141"/>
      <c r="Y65" s="141"/>
      <c r="Z65" s="141"/>
      <c r="AA65" s="141"/>
      <c r="AB65" s="141"/>
      <c r="AC65" s="141"/>
    </row>
    <row r="66" spans="1:33" ht="20.100000000000001" customHeight="1">
      <c r="A66" s="141"/>
      <c r="C66" s="179"/>
      <c r="D66" s="128"/>
      <c r="E66" s="128"/>
      <c r="F66" s="128"/>
      <c r="G66" s="141"/>
      <c r="H66" s="141"/>
      <c r="I66" s="141"/>
      <c r="J66" s="141"/>
      <c r="K66" s="835" t="s">
        <v>150</v>
      </c>
      <c r="L66" s="887"/>
      <c r="M66" s="817"/>
      <c r="N66" s="1022" t="s">
        <v>330</v>
      </c>
      <c r="O66" s="244"/>
      <c r="P66" s="244"/>
      <c r="Q66" s="244"/>
      <c r="R66" s="244"/>
      <c r="S66" s="244"/>
      <c r="T66" s="244"/>
      <c r="U66" s="244"/>
      <c r="V66" s="244"/>
      <c r="W66" s="246"/>
      <c r="X66" s="141"/>
      <c r="Y66" s="141"/>
      <c r="Z66" s="141"/>
      <c r="AA66" s="141"/>
      <c r="AB66" s="141"/>
      <c r="AC66" s="141"/>
    </row>
    <row r="67" spans="1:33" ht="20.100000000000001" customHeight="1">
      <c r="A67" s="141"/>
      <c r="C67" s="179"/>
      <c r="D67" s="128"/>
      <c r="E67" s="128"/>
      <c r="F67" s="128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28"/>
      <c r="R67" s="128"/>
      <c r="S67" s="128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</row>
    <row r="68" spans="1:33" ht="20.100000000000001" customHeight="1">
      <c r="A68" s="141"/>
      <c r="C68" s="179"/>
      <c r="D68" s="128"/>
      <c r="E68" s="128"/>
      <c r="F68" s="128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28"/>
      <c r="R68" s="128"/>
      <c r="S68" s="128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</row>
    <row r="69" spans="1:33" ht="20.100000000000001" customHeight="1">
      <c r="A69" s="141"/>
      <c r="C69" s="179"/>
      <c r="D69" s="128"/>
      <c r="E69" s="128"/>
      <c r="F69" s="128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28"/>
      <c r="R69" s="128"/>
      <c r="S69" s="128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</row>
    <row r="70" spans="1:33" ht="20.100000000000001" customHeight="1">
      <c r="A70" s="141"/>
      <c r="C70" s="179"/>
      <c r="D70" s="128"/>
      <c r="E70" s="128"/>
      <c r="F70" s="128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28"/>
      <c r="R70" s="128"/>
      <c r="S70" s="128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</row>
    <row r="71" spans="1:33" s="141" customFormat="1" ht="10.5" customHeight="1">
      <c r="B71" s="128"/>
      <c r="D71" s="24"/>
      <c r="E71" s="24"/>
      <c r="F71" s="148"/>
      <c r="H71" s="128"/>
      <c r="I71" s="128"/>
      <c r="J71" s="128"/>
      <c r="K71" s="128"/>
      <c r="M71" s="35"/>
      <c r="N71" s="36"/>
      <c r="O71" s="36"/>
      <c r="P71" s="36"/>
      <c r="R71" s="128"/>
      <c r="S71" s="128"/>
      <c r="U71" s="24"/>
      <c r="V71" s="24"/>
      <c r="W71" s="148"/>
      <c r="Y71" s="128"/>
      <c r="Z71" s="128"/>
      <c r="AA71" s="128"/>
      <c r="AB71" s="128"/>
      <c r="AD71" s="35"/>
      <c r="AE71" s="36"/>
      <c r="AF71" s="36"/>
      <c r="AG71" s="36"/>
    </row>
    <row r="72" spans="1:33" s="141" customFormat="1" ht="10.5" customHeight="1">
      <c r="B72" s="128"/>
      <c r="D72" s="148"/>
      <c r="E72" s="148"/>
      <c r="F72" s="148"/>
      <c r="H72" s="128"/>
      <c r="I72" s="128"/>
      <c r="J72" s="128"/>
      <c r="K72" s="128"/>
      <c r="M72" s="36"/>
      <c r="N72" s="36"/>
      <c r="O72" s="36"/>
      <c r="P72" s="36"/>
      <c r="R72" s="128"/>
      <c r="S72" s="128"/>
      <c r="U72" s="148"/>
      <c r="V72" s="148"/>
      <c r="W72" s="148"/>
      <c r="Y72" s="128"/>
      <c r="Z72" s="128"/>
      <c r="AA72" s="128"/>
      <c r="AB72" s="128"/>
      <c r="AD72" s="36"/>
      <c r="AE72" s="36"/>
      <c r="AF72" s="36"/>
      <c r="AG72" s="36"/>
    </row>
    <row r="73" spans="1:33" s="141" customFormat="1" ht="10.5" customHeight="1">
      <c r="M73" s="36"/>
      <c r="N73" s="36"/>
      <c r="O73" s="36"/>
      <c r="P73" s="36"/>
      <c r="AD73" s="36"/>
      <c r="AE73" s="36"/>
      <c r="AF73" s="36"/>
      <c r="AG73" s="36"/>
    </row>
    <row r="74" spans="1:33" s="141" customFormat="1" ht="10.5" customHeight="1">
      <c r="B74" s="128"/>
      <c r="D74" s="24"/>
      <c r="E74" s="24"/>
      <c r="F74" s="148"/>
      <c r="H74" s="128"/>
      <c r="I74" s="128"/>
      <c r="J74" s="128"/>
      <c r="K74" s="128"/>
      <c r="M74" s="35"/>
      <c r="N74" s="36"/>
      <c r="O74" s="36"/>
      <c r="P74" s="36"/>
      <c r="R74" s="128"/>
      <c r="S74" s="128"/>
      <c r="U74" s="24"/>
      <c r="V74" s="24"/>
      <c r="W74" s="148"/>
      <c r="Y74" s="128"/>
      <c r="Z74" s="128"/>
      <c r="AA74" s="128"/>
      <c r="AB74" s="128"/>
      <c r="AD74" s="35"/>
      <c r="AE74" s="36"/>
      <c r="AF74" s="36"/>
      <c r="AG74" s="36"/>
    </row>
    <row r="75" spans="1:33" s="141" customFormat="1" ht="9.6" customHeight="1">
      <c r="B75" s="128"/>
      <c r="D75" s="148"/>
      <c r="E75" s="148"/>
      <c r="F75" s="148"/>
      <c r="H75" s="128"/>
      <c r="I75" s="128"/>
      <c r="J75" s="128"/>
      <c r="K75" s="128"/>
      <c r="M75" s="36"/>
      <c r="N75" s="36"/>
      <c r="O75" s="36"/>
      <c r="P75" s="36"/>
      <c r="R75" s="128"/>
      <c r="S75" s="128"/>
      <c r="U75" s="148"/>
      <c r="V75" s="148"/>
      <c r="W75" s="148"/>
      <c r="Y75" s="128"/>
      <c r="Z75" s="128"/>
      <c r="AA75" s="128"/>
      <c r="AB75" s="128"/>
      <c r="AD75" s="36"/>
      <c r="AE75" s="36"/>
      <c r="AF75" s="36"/>
      <c r="AG75" s="36"/>
    </row>
    <row r="76" spans="1:33" s="141" customFormat="1" ht="9.6" customHeight="1">
      <c r="M76" s="36"/>
      <c r="N76" s="36"/>
      <c r="O76" s="36"/>
      <c r="P76" s="36"/>
      <c r="AD76" s="36"/>
      <c r="AE76" s="36"/>
      <c r="AF76" s="36"/>
      <c r="AG76" s="36"/>
    </row>
    <row r="77" spans="1:33" s="141" customFormat="1" ht="9.6" customHeight="1">
      <c r="B77" s="128"/>
      <c r="D77" s="24"/>
      <c r="E77" s="24"/>
      <c r="F77" s="148"/>
      <c r="H77" s="128"/>
      <c r="I77" s="128"/>
      <c r="J77" s="128"/>
      <c r="K77" s="128"/>
      <c r="M77" s="35"/>
      <c r="N77" s="36"/>
      <c r="O77" s="36"/>
      <c r="P77" s="36"/>
      <c r="R77" s="128"/>
      <c r="S77" s="128"/>
      <c r="U77" s="24"/>
      <c r="V77" s="24"/>
      <c r="W77" s="148"/>
      <c r="Y77" s="128"/>
      <c r="Z77" s="128"/>
      <c r="AA77" s="128"/>
      <c r="AB77" s="128"/>
      <c r="AD77" s="35"/>
      <c r="AE77" s="36"/>
      <c r="AF77" s="36"/>
      <c r="AG77" s="36"/>
    </row>
    <row r="78" spans="1:33" s="141" customFormat="1" ht="9.6" customHeight="1">
      <c r="B78" s="128"/>
      <c r="D78" s="148"/>
      <c r="E78" s="148"/>
      <c r="F78" s="148"/>
      <c r="H78" s="128"/>
      <c r="I78" s="128"/>
      <c r="J78" s="128"/>
      <c r="K78" s="128"/>
      <c r="M78" s="36"/>
      <c r="N78" s="36"/>
      <c r="O78" s="36"/>
      <c r="P78" s="36"/>
      <c r="R78" s="128"/>
      <c r="S78" s="128"/>
      <c r="U78" s="148"/>
      <c r="V78" s="148"/>
      <c r="W78" s="148"/>
      <c r="Y78" s="128"/>
      <c r="Z78" s="128"/>
      <c r="AA78" s="128"/>
      <c r="AB78" s="128"/>
      <c r="AD78" s="36"/>
      <c r="AE78" s="36"/>
      <c r="AF78" s="36"/>
      <c r="AG78" s="36"/>
    </row>
    <row r="79" spans="1:33" s="141" customFormat="1" ht="9.6" customHeight="1">
      <c r="E79" s="128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36"/>
      <c r="Q79" s="36"/>
      <c r="R79" s="36"/>
      <c r="S79" s="36"/>
    </row>
    <row r="80" spans="1:33" s="141" customFormat="1" ht="9.6" customHeight="1">
      <c r="F80" s="11"/>
      <c r="G80" s="135"/>
      <c r="H80" s="135"/>
      <c r="I80" s="11"/>
      <c r="J80" s="135"/>
    </row>
    <row r="81" spans="5:10" s="141" customFormat="1" ht="9.6" customHeight="1">
      <c r="F81" s="135"/>
      <c r="G81" s="135"/>
      <c r="I81" s="135"/>
      <c r="J81" s="135"/>
    </row>
    <row r="82" spans="5:10" s="141" customFormat="1" ht="11.45" customHeight="1">
      <c r="E82" s="128"/>
    </row>
    <row r="83" spans="5:10" s="141" customFormat="1">
      <c r="E83" s="128"/>
    </row>
    <row r="84" spans="5:10" s="141" customFormat="1"/>
    <row r="85" spans="5:10" s="141" customFormat="1"/>
    <row r="86" spans="5:10" s="141" customFormat="1"/>
    <row r="87" spans="5:10" s="141" customFormat="1"/>
    <row r="88" spans="5:10" s="141" customFormat="1"/>
    <row r="89" spans="5:10" s="141" customFormat="1"/>
    <row r="90" spans="5:10" s="141" customFormat="1"/>
    <row r="91" spans="5:10" s="141" customFormat="1"/>
    <row r="92" spans="5:10" s="141" customFormat="1"/>
    <row r="93" spans="5:10" s="141" customFormat="1"/>
    <row r="94" spans="5:10" s="141" customFormat="1"/>
    <row r="95" spans="5:10" s="141" customFormat="1"/>
    <row r="96" spans="5:10" s="141" customFormat="1"/>
    <row r="97" s="141" customFormat="1"/>
    <row r="98" s="141" customFormat="1"/>
    <row r="99" s="141" customFormat="1"/>
    <row r="100" s="141" customFormat="1"/>
    <row r="101" s="141" customFormat="1"/>
    <row r="102" s="141" customFormat="1"/>
    <row r="103" s="141" customFormat="1"/>
    <row r="104" s="141" customFormat="1"/>
    <row r="105" s="141" customFormat="1"/>
    <row r="106" s="141" customFormat="1"/>
    <row r="107" s="141" customFormat="1"/>
    <row r="108" s="141" customFormat="1"/>
    <row r="109" s="141" customFormat="1"/>
    <row r="110" s="141" customFormat="1"/>
    <row r="111" s="141" customFormat="1"/>
    <row r="112" s="141" customFormat="1"/>
    <row r="113" s="141" customFormat="1"/>
    <row r="114" s="141" customFormat="1"/>
    <row r="115" s="141" customFormat="1"/>
    <row r="116" s="141" customFormat="1"/>
    <row r="117" s="141" customFormat="1"/>
    <row r="118" s="141" customFormat="1"/>
    <row r="119" s="141" customFormat="1"/>
    <row r="120" s="141" customFormat="1"/>
    <row r="121" s="141" customFormat="1"/>
    <row r="122" s="141" customFormat="1"/>
    <row r="123" s="141" customFormat="1"/>
    <row r="124" s="141" customFormat="1"/>
    <row r="125" s="141" customFormat="1"/>
    <row r="126" s="141" customFormat="1"/>
    <row r="127" s="141" customFormat="1"/>
    <row r="128" s="141" customFormat="1"/>
    <row r="129" s="141" customFormat="1"/>
    <row r="130" s="141" customFormat="1"/>
    <row r="131" s="141" customFormat="1"/>
    <row r="132" s="141" customFormat="1"/>
    <row r="133" s="141" customFormat="1"/>
    <row r="134" s="141" customFormat="1"/>
    <row r="135" s="141" customFormat="1"/>
    <row r="136" s="141" customFormat="1"/>
    <row r="137" s="141" customFormat="1"/>
    <row r="138" s="141" customFormat="1"/>
    <row r="139" s="141" customFormat="1"/>
    <row r="140" s="141" customFormat="1"/>
    <row r="141" s="141" customFormat="1"/>
    <row r="142" s="141" customFormat="1"/>
    <row r="143" s="141" customFormat="1"/>
    <row r="144" s="141" customFormat="1"/>
    <row r="145" s="141" customFormat="1"/>
    <row r="146" s="141" customFormat="1"/>
    <row r="147" s="141" customFormat="1"/>
    <row r="148" s="141" customFormat="1"/>
    <row r="149" s="141" customFormat="1"/>
    <row r="150" s="141" customFormat="1"/>
    <row r="151" s="141" customFormat="1"/>
    <row r="152" s="141" customFormat="1"/>
    <row r="153" s="141" customFormat="1"/>
    <row r="154" s="141" customFormat="1"/>
    <row r="155" s="141" customFormat="1"/>
    <row r="156" s="141" customFormat="1"/>
    <row r="157" s="141" customFormat="1"/>
    <row r="158" s="141" customFormat="1"/>
    <row r="159" s="141" customFormat="1"/>
    <row r="160" s="141" customFormat="1"/>
    <row r="161" s="141" customFormat="1"/>
    <row r="162" s="141" customFormat="1"/>
    <row r="163" s="141" customFormat="1"/>
    <row r="164" s="141" customFormat="1"/>
    <row r="165" s="141" customFormat="1"/>
    <row r="166" s="141" customFormat="1"/>
    <row r="167" s="141" customFormat="1"/>
    <row r="168" s="141" customFormat="1"/>
    <row r="169" s="141" customFormat="1"/>
    <row r="170" s="141" customFormat="1"/>
    <row r="171" s="141" customFormat="1"/>
    <row r="172" s="141" customFormat="1"/>
    <row r="173" s="141" customFormat="1"/>
    <row r="174" s="141" customFormat="1"/>
    <row r="175" s="141" customFormat="1"/>
    <row r="176" s="141" customFormat="1"/>
    <row r="177" s="141" customFormat="1"/>
    <row r="178" s="141" customFormat="1"/>
    <row r="179" s="141" customFormat="1"/>
    <row r="180" s="141" customFormat="1"/>
    <row r="181" s="141" customFormat="1"/>
    <row r="182" s="141" customFormat="1"/>
    <row r="183" s="141" customFormat="1"/>
    <row r="184" s="141" customFormat="1"/>
    <row r="185" s="141" customFormat="1"/>
    <row r="186" s="141" customFormat="1"/>
    <row r="187" s="141" customFormat="1"/>
    <row r="188" s="141" customFormat="1"/>
    <row r="189" s="141" customFormat="1"/>
    <row r="190" s="141" customFormat="1"/>
    <row r="191" s="141" customFormat="1"/>
    <row r="192" s="141" customFormat="1"/>
    <row r="193" s="141" customFormat="1"/>
    <row r="194" s="141" customFormat="1"/>
    <row r="195" s="141" customFormat="1"/>
    <row r="196" s="141" customFormat="1"/>
    <row r="197" s="141" customFormat="1"/>
    <row r="198" s="141" customFormat="1"/>
    <row r="199" s="141" customFormat="1"/>
    <row r="200" s="141" customFormat="1"/>
    <row r="201" s="141" customFormat="1"/>
    <row r="202" s="141" customFormat="1"/>
    <row r="203" s="141" customFormat="1"/>
    <row r="204" s="141" customFormat="1"/>
    <row r="205" s="141" customFormat="1"/>
    <row r="206" s="141" customFormat="1"/>
    <row r="207" s="141" customFormat="1"/>
    <row r="208" s="141" customFormat="1"/>
    <row r="209" s="141" customFormat="1"/>
    <row r="210" s="141" customFormat="1"/>
    <row r="211" s="141" customFormat="1"/>
    <row r="212" s="141" customFormat="1"/>
    <row r="213" s="141" customFormat="1"/>
    <row r="214" s="141" customFormat="1"/>
    <row r="215" s="141" customFormat="1"/>
    <row r="216" s="141" customFormat="1"/>
    <row r="217" s="141" customFormat="1"/>
    <row r="218" s="141" customFormat="1"/>
    <row r="219" s="141" customFormat="1"/>
    <row r="220" s="141" customFormat="1"/>
    <row r="221" s="141" customFormat="1"/>
    <row r="222" s="141" customFormat="1"/>
    <row r="223" s="141" customFormat="1"/>
    <row r="224" s="141" customFormat="1"/>
    <row r="225" s="141" customFormat="1"/>
    <row r="226" s="141" customFormat="1"/>
    <row r="227" s="141" customFormat="1"/>
  </sheetData>
  <mergeCells count="85">
    <mergeCell ref="N65:T65"/>
    <mergeCell ref="K66:M66"/>
    <mergeCell ref="N66:W66"/>
    <mergeCell ref="S60:T61"/>
    <mergeCell ref="S56:T57"/>
    <mergeCell ref="U56:Z57"/>
    <mergeCell ref="AA56:AB57"/>
    <mergeCell ref="AC56:AH57"/>
    <mergeCell ref="B60:B61"/>
    <mergeCell ref="C60:E61"/>
    <mergeCell ref="F60:G61"/>
    <mergeCell ref="H60:M61"/>
    <mergeCell ref="N60:O61"/>
    <mergeCell ref="U60:Z61"/>
    <mergeCell ref="AA60:AB61"/>
    <mergeCell ref="AC60:AH61"/>
    <mergeCell ref="B56:B57"/>
    <mergeCell ref="C56:E57"/>
    <mergeCell ref="F56:G57"/>
    <mergeCell ref="H56:M57"/>
    <mergeCell ref="N56:O57"/>
    <mergeCell ref="AA48:AB49"/>
    <mergeCell ref="AC48:AH49"/>
    <mergeCell ref="B52:B53"/>
    <mergeCell ref="C52:E53"/>
    <mergeCell ref="F52:G53"/>
    <mergeCell ref="H52:M53"/>
    <mergeCell ref="N52:O53"/>
    <mergeCell ref="S52:T53"/>
    <mergeCell ref="U52:Z53"/>
    <mergeCell ref="AA52:AB53"/>
    <mergeCell ref="AC52:AH53"/>
    <mergeCell ref="U44:Z45"/>
    <mergeCell ref="AA44:AB45"/>
    <mergeCell ref="AC44:AH45"/>
    <mergeCell ref="B48:B49"/>
    <mergeCell ref="C48:E49"/>
    <mergeCell ref="F48:G49"/>
    <mergeCell ref="H48:M49"/>
    <mergeCell ref="N48:O49"/>
    <mergeCell ref="S48:T49"/>
    <mergeCell ref="U48:Z49"/>
    <mergeCell ref="B44:B45"/>
    <mergeCell ref="C44:E45"/>
    <mergeCell ref="F44:G45"/>
    <mergeCell ref="H44:M45"/>
    <mergeCell ref="N44:O45"/>
    <mergeCell ref="S44:T45"/>
    <mergeCell ref="B38:M39"/>
    <mergeCell ref="Y40:AH40"/>
    <mergeCell ref="B41:E42"/>
    <mergeCell ref="F41:AB42"/>
    <mergeCell ref="AC41:AH41"/>
    <mergeCell ref="AC42:AH42"/>
    <mergeCell ref="V23:V24"/>
    <mergeCell ref="W23:X24"/>
    <mergeCell ref="Y23:AD24"/>
    <mergeCell ref="Q28:Q29"/>
    <mergeCell ref="V33:V34"/>
    <mergeCell ref="W33:X34"/>
    <mergeCell ref="Y33:AD34"/>
    <mergeCell ref="AE17:AG18"/>
    <mergeCell ref="A20:C21"/>
    <mergeCell ref="D20:I21"/>
    <mergeCell ref="K20:K21"/>
    <mergeCell ref="O20:O21"/>
    <mergeCell ref="P20:U21"/>
    <mergeCell ref="W11:X12"/>
    <mergeCell ref="Y11:AD12"/>
    <mergeCell ref="Q12:Q13"/>
    <mergeCell ref="V17:V18"/>
    <mergeCell ref="W17:X18"/>
    <mergeCell ref="Y17:AD18"/>
    <mergeCell ref="V11:V12"/>
    <mergeCell ref="B7:M8"/>
    <mergeCell ref="T8:T9"/>
    <mergeCell ref="S9:S10"/>
    <mergeCell ref="M10:M11"/>
    <mergeCell ref="A1:AH1"/>
    <mergeCell ref="A2:AH2"/>
    <mergeCell ref="A3:AH3"/>
    <mergeCell ref="B5:M6"/>
    <mergeCell ref="V5:V6"/>
    <mergeCell ref="W5:X6"/>
    <mergeCell ref="Y5:AD6"/>
  </mergeCells>
  <phoneticPr fontId="28"/>
  <printOptions horizontalCentered="1"/>
  <pageMargins left="0" right="0" top="0.39305555555555599" bottom="0.196527777777778" header="0.31458333333333299" footer="0.31458333333333299"/>
  <pageSetup paperSize="9" scale="8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BM227"/>
  <sheetViews>
    <sheetView view="pageBreakPreview" zoomScaleNormal="100" zoomScaleSheetLayoutView="100" workbookViewId="0">
      <selection sqref="A1:AH1"/>
    </sheetView>
  </sheetViews>
  <sheetFormatPr defaultColWidth="2.875" defaultRowHeight="18.75"/>
  <cols>
    <col min="1" max="33" width="2.875" style="130" customWidth="1"/>
    <col min="34" max="16384" width="2.875" style="130"/>
  </cols>
  <sheetData>
    <row r="1" spans="1:34" ht="18.600000000000001" customHeight="1">
      <c r="A1" s="218" t="s">
        <v>144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852"/>
    </row>
    <row r="2" spans="1:34" ht="18.600000000000001" customHeight="1">
      <c r="A2" s="220" t="s">
        <v>176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853"/>
    </row>
    <row r="3" spans="1:34" ht="13.5" customHeight="1">
      <c r="A3" s="221" t="s">
        <v>175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</row>
    <row r="4" spans="1:34" ht="11.45" customHeight="1">
      <c r="A4" s="141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</row>
    <row r="5" spans="1:34" ht="10.15" customHeight="1" thickBot="1">
      <c r="A5" s="4"/>
      <c r="B5" s="919" t="s">
        <v>154</v>
      </c>
      <c r="C5" s="920"/>
      <c r="D5" s="920"/>
      <c r="E5" s="920"/>
      <c r="F5" s="920"/>
      <c r="G5" s="920"/>
      <c r="H5" s="920"/>
      <c r="I5" s="920"/>
      <c r="J5" s="920"/>
      <c r="K5" s="920"/>
      <c r="L5" s="920"/>
      <c r="M5" s="921"/>
      <c r="N5" s="13"/>
      <c r="O5" s="13"/>
      <c r="P5" s="180"/>
      <c r="Q5" s="180"/>
      <c r="R5" s="180"/>
      <c r="S5" s="208"/>
      <c r="T5" s="991">
        <v>2</v>
      </c>
      <c r="U5" s="180"/>
      <c r="V5" s="934">
        <v>1</v>
      </c>
      <c r="W5" s="604" t="s">
        <v>132</v>
      </c>
      <c r="X5" s="915"/>
      <c r="Y5" s="925" t="s">
        <v>33</v>
      </c>
      <c r="Z5" s="926"/>
      <c r="AA5" s="926"/>
      <c r="AB5" s="926"/>
      <c r="AC5" s="926"/>
      <c r="AD5" s="927"/>
      <c r="AE5" s="144"/>
      <c r="AF5" s="145"/>
      <c r="AG5" s="145"/>
    </row>
    <row r="6" spans="1:34" ht="10.15" customHeight="1">
      <c r="A6" s="141"/>
      <c r="B6" s="922"/>
      <c r="C6" s="923"/>
      <c r="D6" s="923"/>
      <c r="E6" s="923"/>
      <c r="F6" s="923"/>
      <c r="G6" s="923"/>
      <c r="H6" s="923"/>
      <c r="I6" s="923"/>
      <c r="J6" s="923"/>
      <c r="K6" s="923"/>
      <c r="L6" s="923"/>
      <c r="M6" s="924"/>
      <c r="N6" s="13"/>
      <c r="O6" s="13"/>
      <c r="P6" s="180"/>
      <c r="Q6" s="994"/>
      <c r="R6" s="994"/>
      <c r="S6" s="966"/>
      <c r="T6" s="992"/>
      <c r="U6" s="992"/>
      <c r="V6" s="923"/>
      <c r="W6" s="601"/>
      <c r="X6" s="916"/>
      <c r="Y6" s="928"/>
      <c r="Z6" s="929"/>
      <c r="AA6" s="929"/>
      <c r="AB6" s="929"/>
      <c r="AC6" s="929"/>
      <c r="AD6" s="930"/>
      <c r="AE6" s="144"/>
      <c r="AF6" s="145"/>
      <c r="AG6" s="145"/>
    </row>
    <row r="7" spans="1:34" ht="10.15" customHeight="1">
      <c r="A7" s="141"/>
      <c r="B7" s="922" t="s">
        <v>155</v>
      </c>
      <c r="C7" s="923"/>
      <c r="D7" s="923"/>
      <c r="E7" s="923"/>
      <c r="F7" s="923"/>
      <c r="G7" s="923"/>
      <c r="H7" s="923"/>
      <c r="I7" s="923"/>
      <c r="J7" s="923"/>
      <c r="K7" s="923"/>
      <c r="L7" s="923"/>
      <c r="M7" s="924"/>
      <c r="N7" s="13"/>
      <c r="O7" s="13"/>
      <c r="P7" s="191"/>
      <c r="Q7" s="172"/>
      <c r="R7" s="172"/>
      <c r="S7" s="995"/>
      <c r="T7" s="18"/>
      <c r="U7" s="172"/>
      <c r="V7" s="172"/>
      <c r="W7" s="173"/>
      <c r="X7" s="150"/>
      <c r="Y7" s="150"/>
      <c r="Z7" s="180"/>
      <c r="AA7" s="180"/>
      <c r="AB7" s="180"/>
      <c r="AC7" s="180"/>
      <c r="AD7" s="180"/>
      <c r="AG7" s="141"/>
    </row>
    <row r="8" spans="1:34" ht="10.15" customHeight="1" thickBot="1">
      <c r="A8" s="141"/>
      <c r="B8" s="931"/>
      <c r="C8" s="932"/>
      <c r="D8" s="932"/>
      <c r="E8" s="932"/>
      <c r="F8" s="932"/>
      <c r="G8" s="932"/>
      <c r="H8" s="932"/>
      <c r="I8" s="932"/>
      <c r="J8" s="932"/>
      <c r="K8" s="932"/>
      <c r="L8" s="932"/>
      <c r="M8" s="933"/>
      <c r="N8" s="13"/>
      <c r="O8" s="13"/>
      <c r="P8" s="204"/>
      <c r="Q8" s="1002">
        <v>0</v>
      </c>
      <c r="R8" s="1024" t="s">
        <v>338</v>
      </c>
      <c r="S8" s="1025">
        <v>4</v>
      </c>
      <c r="T8" s="993" t="s">
        <v>60</v>
      </c>
      <c r="U8" s="172"/>
      <c r="V8" s="172"/>
      <c r="W8" s="148"/>
      <c r="X8" s="172"/>
      <c r="Y8" s="172"/>
      <c r="Z8" s="172"/>
      <c r="AA8" s="172"/>
      <c r="AB8" s="172"/>
      <c r="AC8" s="172"/>
      <c r="AD8" s="172"/>
      <c r="AE8" s="141"/>
      <c r="AF8" s="141"/>
      <c r="AG8" s="141"/>
    </row>
    <row r="9" spans="1:34" ht="10.1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141"/>
      <c r="P9" s="172"/>
      <c r="Q9" s="1026"/>
      <c r="R9" s="1027" t="s">
        <v>339</v>
      </c>
      <c r="S9" s="1028">
        <v>3</v>
      </c>
      <c r="T9" s="891"/>
      <c r="U9" s="172"/>
      <c r="V9" s="148"/>
      <c r="W9" s="172"/>
      <c r="X9" s="172"/>
      <c r="Y9" s="172"/>
      <c r="Z9" s="172"/>
      <c r="AA9" s="172"/>
      <c r="AB9" s="172"/>
      <c r="AC9" s="172"/>
      <c r="AD9" s="172"/>
      <c r="AE9" s="145"/>
      <c r="AF9" s="27"/>
      <c r="AG9" s="141"/>
    </row>
    <row r="10" spans="1:34" ht="10.15" customHeight="1">
      <c r="H10" s="141"/>
      <c r="I10" s="141"/>
      <c r="J10" s="141"/>
      <c r="K10" s="141"/>
      <c r="L10" s="141"/>
      <c r="M10" s="659"/>
      <c r="N10" s="141"/>
      <c r="O10" s="141"/>
      <c r="P10" s="172"/>
      <c r="Q10" s="181"/>
      <c r="R10" s="172"/>
      <c r="S10" s="191"/>
      <c r="T10" s="22"/>
      <c r="U10" s="172"/>
      <c r="V10" s="148"/>
      <c r="W10" s="172"/>
      <c r="X10" s="172"/>
      <c r="Y10" s="172"/>
      <c r="Z10" s="172"/>
      <c r="AA10" s="172"/>
      <c r="AB10" s="172"/>
      <c r="AC10" s="172"/>
      <c r="AD10" s="172"/>
      <c r="AE10" s="145"/>
      <c r="AF10" s="27"/>
      <c r="AG10" s="141"/>
    </row>
    <row r="11" spans="1:34" ht="10.15" customHeight="1" thickBot="1">
      <c r="H11" s="133"/>
      <c r="I11" s="141"/>
      <c r="J11" s="141"/>
      <c r="K11" s="141"/>
      <c r="L11" s="141"/>
      <c r="M11" s="659"/>
      <c r="N11" s="141"/>
      <c r="O11" s="141"/>
      <c r="P11" s="172"/>
      <c r="Q11" s="22"/>
      <c r="R11" s="172"/>
      <c r="S11" s="172"/>
      <c r="T11" s="22"/>
      <c r="U11" s="172"/>
      <c r="V11" s="923">
        <v>2</v>
      </c>
      <c r="W11" s="604" t="s">
        <v>123</v>
      </c>
      <c r="X11" s="599"/>
      <c r="Y11" s="868" t="s">
        <v>43</v>
      </c>
      <c r="Z11" s="869"/>
      <c r="AA11" s="869"/>
      <c r="AB11" s="869"/>
      <c r="AC11" s="869"/>
      <c r="AD11" s="870"/>
      <c r="AE11" s="141"/>
      <c r="AF11" s="141"/>
      <c r="AG11" s="141"/>
    </row>
    <row r="12" spans="1:34" ht="10.15" customHeight="1" thickBot="1">
      <c r="C12" s="141"/>
      <c r="D12" s="141"/>
      <c r="E12" s="141"/>
      <c r="F12" s="141"/>
      <c r="G12" s="141"/>
      <c r="H12" s="147"/>
      <c r="I12" s="141"/>
      <c r="J12" s="141"/>
      <c r="K12" s="987">
        <v>7</v>
      </c>
      <c r="L12" s="141"/>
      <c r="M12" s="141"/>
      <c r="N12" s="141"/>
      <c r="O12" s="141"/>
      <c r="P12" s="182"/>
      <c r="Q12" s="890" t="s">
        <v>11</v>
      </c>
      <c r="R12" s="172"/>
      <c r="S12" s="172"/>
      <c r="T12" s="989">
        <v>2</v>
      </c>
      <c r="U12" s="992"/>
      <c r="V12" s="923"/>
      <c r="W12" s="601"/>
      <c r="X12" s="602"/>
      <c r="Y12" s="871"/>
      <c r="Z12" s="872"/>
      <c r="AA12" s="872"/>
      <c r="AB12" s="872"/>
      <c r="AC12" s="872"/>
      <c r="AD12" s="873"/>
      <c r="AE12" s="141"/>
      <c r="AF12" s="141"/>
      <c r="AG12" s="141"/>
    </row>
    <row r="13" spans="1:34" ht="10.15" customHeight="1">
      <c r="C13" s="141"/>
      <c r="D13" s="141"/>
      <c r="E13" s="141"/>
      <c r="F13" s="141"/>
      <c r="G13" s="141"/>
      <c r="H13" s="141"/>
      <c r="I13" s="141"/>
      <c r="J13" s="961"/>
      <c r="K13" s="963"/>
      <c r="L13" s="967"/>
      <c r="M13" s="963"/>
      <c r="N13" s="963"/>
      <c r="O13" s="963"/>
      <c r="P13" s="1023"/>
      <c r="Q13" s="959"/>
      <c r="R13" s="172"/>
      <c r="S13" s="172"/>
      <c r="T13" s="145"/>
      <c r="U13" s="172"/>
      <c r="V13" s="172"/>
      <c r="W13" s="148"/>
      <c r="X13" s="172"/>
      <c r="Y13" s="172"/>
      <c r="Z13" s="172"/>
      <c r="AA13" s="172"/>
      <c r="AB13" s="172"/>
      <c r="AC13" s="172"/>
      <c r="AD13" s="172"/>
      <c r="AE13" s="141"/>
      <c r="AF13" s="141"/>
      <c r="AG13" s="141"/>
    </row>
    <row r="14" spans="1:34" ht="10.15" customHeight="1">
      <c r="C14" s="141"/>
      <c r="D14" s="141"/>
      <c r="E14" s="141"/>
      <c r="F14" s="141"/>
      <c r="G14" s="141"/>
      <c r="H14" s="141"/>
      <c r="I14" s="141"/>
      <c r="J14" s="961"/>
      <c r="K14" s="196"/>
      <c r="L14" s="191"/>
      <c r="M14" s="196"/>
      <c r="N14" s="196"/>
      <c r="O14" s="196"/>
      <c r="P14" s="995"/>
      <c r="Q14" s="18"/>
      <c r="R14" s="172"/>
      <c r="S14" s="172"/>
      <c r="T14" s="18"/>
      <c r="U14" s="172"/>
      <c r="V14" s="172"/>
      <c r="W14" s="148"/>
      <c r="X14" s="172"/>
      <c r="Y14" s="172"/>
      <c r="Z14" s="172"/>
      <c r="AA14" s="172"/>
      <c r="AB14" s="172"/>
      <c r="AC14" s="172"/>
      <c r="AD14" s="172"/>
      <c r="AE14" s="141"/>
      <c r="AF14" s="141"/>
      <c r="AG14" s="141"/>
    </row>
    <row r="15" spans="1:34" ht="10.15" customHeight="1" thickBot="1">
      <c r="C15" s="141"/>
      <c r="D15" s="141"/>
      <c r="E15" s="141"/>
      <c r="F15" s="141"/>
      <c r="G15" s="141"/>
      <c r="H15" s="141"/>
      <c r="I15" s="141"/>
      <c r="J15" s="961"/>
      <c r="K15" s="196"/>
      <c r="L15" s="196"/>
      <c r="M15" s="196"/>
      <c r="N15" s="196"/>
      <c r="O15" s="987">
        <v>1</v>
      </c>
      <c r="P15" s="966"/>
      <c r="Q15" s="18"/>
      <c r="R15" s="172"/>
      <c r="S15" s="172"/>
      <c r="T15" s="18"/>
      <c r="U15" s="148"/>
      <c r="V15" s="148"/>
      <c r="W15" s="172"/>
      <c r="X15" s="172"/>
      <c r="Y15" s="172"/>
      <c r="Z15" s="172"/>
      <c r="AA15" s="172"/>
      <c r="AB15" s="172"/>
      <c r="AC15" s="172"/>
      <c r="AD15" s="172"/>
      <c r="AE15" s="145"/>
      <c r="AF15" s="134"/>
      <c r="AG15" s="141"/>
    </row>
    <row r="16" spans="1:34" ht="10.15" customHeight="1">
      <c r="C16" s="141"/>
      <c r="D16" s="141"/>
      <c r="E16" s="141"/>
      <c r="F16" s="141"/>
      <c r="G16" s="141"/>
      <c r="H16" s="141"/>
      <c r="I16" s="141"/>
      <c r="J16" s="961"/>
      <c r="K16" s="196"/>
      <c r="L16" s="196"/>
      <c r="M16" s="196"/>
      <c r="N16" s="196"/>
      <c r="O16" s="978"/>
      <c r="P16" s="979"/>
      <c r="Q16" s="1018"/>
      <c r="R16" s="1019"/>
      <c r="S16" s="172"/>
      <c r="T16" s="18"/>
      <c r="U16" s="148"/>
      <c r="V16" s="148"/>
      <c r="W16" s="172"/>
      <c r="X16" s="172"/>
      <c r="Y16" s="172"/>
      <c r="Z16" s="172"/>
      <c r="AA16" s="172"/>
      <c r="AB16" s="172"/>
      <c r="AC16" s="172"/>
      <c r="AD16" s="172"/>
      <c r="AE16" s="145"/>
      <c r="AF16" s="134"/>
      <c r="AG16" s="141"/>
    </row>
    <row r="17" spans="1:33" ht="10.15" customHeight="1" thickBot="1">
      <c r="C17" s="141"/>
      <c r="D17" s="141"/>
      <c r="E17" s="141"/>
      <c r="F17" s="141"/>
      <c r="G17" s="141"/>
      <c r="H17" s="141"/>
      <c r="I17" s="141"/>
      <c r="J17" s="961"/>
      <c r="K17" s="196"/>
      <c r="L17" s="196"/>
      <c r="M17" s="196"/>
      <c r="N17" s="196"/>
      <c r="O17" s="149"/>
      <c r="P17" s="995"/>
      <c r="Q17" s="18"/>
      <c r="R17" s="172"/>
      <c r="S17" s="172"/>
      <c r="T17" s="18"/>
      <c r="U17" s="172"/>
      <c r="V17" s="643" t="s">
        <v>11</v>
      </c>
      <c r="W17" s="858" t="s">
        <v>124</v>
      </c>
      <c r="X17" s="864"/>
      <c r="Y17" s="874" t="s">
        <v>340</v>
      </c>
      <c r="Z17" s="875"/>
      <c r="AA17" s="875"/>
      <c r="AB17" s="875"/>
      <c r="AC17" s="875"/>
      <c r="AD17" s="935"/>
      <c r="AE17" s="863" t="s">
        <v>189</v>
      </c>
      <c r="AF17" s="864"/>
      <c r="AG17" s="865"/>
    </row>
    <row r="18" spans="1:33" ht="10.15" customHeight="1">
      <c r="A18" s="8"/>
      <c r="B18" s="136"/>
      <c r="C18" s="141"/>
      <c r="D18" s="141"/>
      <c r="E18" s="141"/>
      <c r="F18" s="141"/>
      <c r="G18" s="141"/>
      <c r="H18" s="141"/>
      <c r="I18" s="141"/>
      <c r="J18" s="961"/>
      <c r="K18" s="145"/>
      <c r="L18" s="141"/>
      <c r="M18" s="18"/>
      <c r="N18" s="141"/>
      <c r="O18" s="144"/>
      <c r="P18" s="172"/>
      <c r="Q18" s="989">
        <v>1</v>
      </c>
      <c r="R18" s="992"/>
      <c r="S18" s="992"/>
      <c r="T18" s="992"/>
      <c r="U18" s="992"/>
      <c r="V18" s="643"/>
      <c r="W18" s="859"/>
      <c r="X18" s="866"/>
      <c r="Y18" s="876"/>
      <c r="Z18" s="877"/>
      <c r="AA18" s="877"/>
      <c r="AB18" s="877"/>
      <c r="AC18" s="877"/>
      <c r="AD18" s="936"/>
      <c r="AE18" s="859"/>
      <c r="AF18" s="866"/>
      <c r="AG18" s="867"/>
    </row>
    <row r="19" spans="1:33" ht="10.15" customHeight="1" thickBot="1">
      <c r="A19" s="136"/>
      <c r="B19" s="141"/>
      <c r="C19" s="141"/>
      <c r="D19" s="141"/>
      <c r="E19" s="141"/>
      <c r="F19" s="141"/>
      <c r="G19" s="141"/>
      <c r="H19" s="141"/>
      <c r="I19" s="141"/>
      <c r="J19" s="961"/>
      <c r="K19" s="145"/>
      <c r="L19" s="141"/>
      <c r="M19" s="18"/>
      <c r="N19" s="8"/>
      <c r="O19" s="144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3"/>
      <c r="AF19" s="145"/>
      <c r="AG19" s="141"/>
    </row>
    <row r="20" spans="1:33" ht="10.15" customHeight="1" thickTop="1" thickBot="1">
      <c r="A20" s="842" t="s">
        <v>156</v>
      </c>
      <c r="B20" s="1007"/>
      <c r="C20" s="1008"/>
      <c r="D20" s="1009" t="s">
        <v>337</v>
      </c>
      <c r="E20" s="1007"/>
      <c r="F20" s="1007"/>
      <c r="G20" s="1007"/>
      <c r="H20" s="1007"/>
      <c r="I20" s="843"/>
      <c r="J20" s="1001"/>
      <c r="K20" s="969" t="s">
        <v>75</v>
      </c>
      <c r="L20" s="141"/>
      <c r="M20" s="18"/>
      <c r="N20" s="1029"/>
      <c r="O20" s="860" t="s">
        <v>71</v>
      </c>
      <c r="P20" s="937" t="s">
        <v>151</v>
      </c>
      <c r="Q20" s="938"/>
      <c r="R20" s="938"/>
      <c r="S20" s="938"/>
      <c r="T20" s="938"/>
      <c r="U20" s="939"/>
      <c r="V20" s="172"/>
      <c r="W20" s="148"/>
      <c r="X20" s="172"/>
      <c r="Y20" s="172"/>
      <c r="Z20" s="172"/>
      <c r="AA20" s="172"/>
      <c r="AB20" s="172"/>
      <c r="AC20" s="172"/>
      <c r="AD20" s="172"/>
      <c r="AE20" s="141"/>
      <c r="AF20" s="145"/>
      <c r="AG20" s="141"/>
    </row>
    <row r="21" spans="1:33" ht="10.15" customHeight="1" thickBot="1">
      <c r="A21" s="844"/>
      <c r="B21" s="1010"/>
      <c r="C21" s="1011"/>
      <c r="D21" s="1012"/>
      <c r="E21" s="1010"/>
      <c r="F21" s="1010"/>
      <c r="G21" s="1010"/>
      <c r="H21" s="1010"/>
      <c r="I21" s="845"/>
      <c r="J21" s="16"/>
      <c r="K21" s="893"/>
      <c r="L21" s="141"/>
      <c r="M21" s="18"/>
      <c r="N21" s="1030"/>
      <c r="O21" s="861"/>
      <c r="P21" s="940"/>
      <c r="Q21" s="941"/>
      <c r="R21" s="941"/>
      <c r="S21" s="941"/>
      <c r="T21" s="941"/>
      <c r="U21" s="942"/>
      <c r="V21" s="148"/>
      <c r="W21" s="172"/>
      <c r="X21" s="172"/>
      <c r="Y21" s="172"/>
      <c r="Z21" s="172"/>
      <c r="AA21" s="172"/>
      <c r="AB21" s="172"/>
      <c r="AC21" s="172"/>
      <c r="AD21" s="172"/>
      <c r="AE21" s="141"/>
      <c r="AF21" s="145"/>
      <c r="AG21" s="141"/>
    </row>
    <row r="22" spans="1:33" ht="10.15" customHeight="1" thickTop="1">
      <c r="A22" s="10"/>
      <c r="B22" s="10"/>
      <c r="C22" s="10"/>
      <c r="D22" s="33"/>
      <c r="E22" s="33"/>
      <c r="F22" s="33"/>
      <c r="G22" s="33"/>
      <c r="H22" s="141"/>
      <c r="I22" s="141"/>
      <c r="J22" s="16"/>
      <c r="K22" s="149"/>
      <c r="L22" s="133"/>
      <c r="M22" s="141"/>
      <c r="N22" s="982"/>
      <c r="O22" s="196"/>
      <c r="P22" s="133"/>
      <c r="Q22" s="18"/>
      <c r="R22" s="172"/>
      <c r="S22" s="172"/>
      <c r="T22" s="18"/>
      <c r="U22" s="172"/>
      <c r="V22" s="148"/>
      <c r="W22" s="172"/>
      <c r="X22" s="172"/>
      <c r="Y22" s="172"/>
      <c r="Z22" s="172"/>
      <c r="AA22" s="172"/>
      <c r="AB22" s="172"/>
      <c r="AC22" s="172"/>
      <c r="AD22" s="172"/>
      <c r="AE22" s="145"/>
      <c r="AF22" s="141"/>
      <c r="AG22" s="141"/>
    </row>
    <row r="23" spans="1:33" ht="10.15" customHeight="1" thickBot="1">
      <c r="A23" s="128"/>
      <c r="B23" s="128"/>
      <c r="C23" s="128"/>
      <c r="D23" s="141"/>
      <c r="E23" s="141"/>
      <c r="F23" s="141"/>
      <c r="G23" s="141"/>
      <c r="H23" s="141"/>
      <c r="I23" s="141"/>
      <c r="J23" s="16"/>
      <c r="K23" s="149"/>
      <c r="L23" s="133"/>
      <c r="M23" s="141"/>
      <c r="N23" s="982"/>
      <c r="O23" s="196"/>
      <c r="P23" s="172"/>
      <c r="Q23" s="987">
        <v>1</v>
      </c>
      <c r="R23" s="172"/>
      <c r="S23" s="172"/>
      <c r="T23" s="18"/>
      <c r="U23" s="172"/>
      <c r="V23" s="923">
        <v>4</v>
      </c>
      <c r="W23" s="604" t="s">
        <v>113</v>
      </c>
      <c r="X23" s="599"/>
      <c r="Y23" s="868" t="s">
        <v>280</v>
      </c>
      <c r="Z23" s="869"/>
      <c r="AA23" s="869"/>
      <c r="AB23" s="869"/>
      <c r="AC23" s="869"/>
      <c r="AD23" s="870"/>
      <c r="AE23" s="141"/>
      <c r="AF23" s="141"/>
      <c r="AG23" s="141"/>
    </row>
    <row r="24" spans="1:33" ht="10.15" customHeight="1">
      <c r="A24" s="128"/>
      <c r="B24" s="128"/>
      <c r="C24" s="128"/>
      <c r="D24" s="141"/>
      <c r="E24" s="141"/>
      <c r="F24" s="141"/>
      <c r="G24" s="141"/>
      <c r="H24" s="141"/>
      <c r="I24" s="141"/>
      <c r="J24" s="16"/>
      <c r="K24" s="149"/>
      <c r="L24" s="141"/>
      <c r="M24" s="141"/>
      <c r="N24" s="982"/>
      <c r="O24" s="196"/>
      <c r="P24" s="172"/>
      <c r="Q24" s="998"/>
      <c r="R24" s="992"/>
      <c r="S24" s="992"/>
      <c r="T24" s="986"/>
      <c r="U24" s="992"/>
      <c r="V24" s="923"/>
      <c r="W24" s="601"/>
      <c r="X24" s="602"/>
      <c r="Y24" s="871"/>
      <c r="Z24" s="872"/>
      <c r="AA24" s="872"/>
      <c r="AB24" s="872"/>
      <c r="AC24" s="872"/>
      <c r="AD24" s="873"/>
      <c r="AE24" s="141"/>
      <c r="AF24" s="141"/>
      <c r="AG24" s="141"/>
    </row>
    <row r="25" spans="1:33" ht="10.15" customHeight="1" thickBot="1">
      <c r="A25" s="128"/>
      <c r="B25" s="128"/>
      <c r="C25" s="128"/>
      <c r="D25" s="141"/>
      <c r="E25" s="141"/>
      <c r="F25" s="141"/>
      <c r="G25" s="141"/>
      <c r="H25" s="133"/>
      <c r="I25" s="141"/>
      <c r="J25" s="141"/>
      <c r="K25" s="149"/>
      <c r="L25" s="141"/>
      <c r="M25" s="141"/>
      <c r="N25" s="982"/>
      <c r="O25" s="196"/>
      <c r="P25" s="172"/>
      <c r="Q25" s="22"/>
      <c r="R25" s="172"/>
      <c r="S25" s="172"/>
      <c r="T25" s="18"/>
      <c r="U25" s="172"/>
      <c r="V25" s="148"/>
      <c r="W25" s="148"/>
      <c r="X25" s="172"/>
      <c r="Y25" s="172"/>
      <c r="Z25" s="172"/>
      <c r="AA25" s="172"/>
      <c r="AB25" s="172"/>
      <c r="AC25" s="172"/>
      <c r="AD25" s="172"/>
      <c r="AE25" s="145"/>
      <c r="AF25" s="141"/>
      <c r="AG25" s="141"/>
    </row>
    <row r="26" spans="1:33" ht="10.15" customHeight="1">
      <c r="A26" s="128"/>
      <c r="B26" s="128"/>
      <c r="C26" s="128"/>
      <c r="D26" s="141"/>
      <c r="E26" s="141"/>
      <c r="F26" s="141"/>
      <c r="G26" s="141"/>
      <c r="H26" s="141"/>
      <c r="I26" s="141"/>
      <c r="J26" s="141"/>
      <c r="K26" s="149"/>
      <c r="L26" s="141"/>
      <c r="M26" s="141"/>
      <c r="N26" s="141"/>
      <c r="O26" s="988">
        <v>3</v>
      </c>
      <c r="P26" s="1019"/>
      <c r="Q26" s="1021"/>
      <c r="R26" s="1019"/>
      <c r="S26" s="172"/>
      <c r="T26" s="18"/>
      <c r="U26" s="172"/>
      <c r="V26" s="148"/>
      <c r="W26" s="148"/>
      <c r="X26" s="172"/>
      <c r="Y26" s="172"/>
      <c r="Z26" s="172"/>
      <c r="AA26" s="172"/>
      <c r="AB26" s="172"/>
      <c r="AC26" s="172"/>
      <c r="AD26" s="172"/>
      <c r="AE26" s="145"/>
      <c r="AF26" s="141"/>
      <c r="AG26" s="141"/>
    </row>
    <row r="27" spans="1:33" ht="10.15" customHeight="1">
      <c r="A27" s="128"/>
      <c r="B27" s="128"/>
      <c r="C27" s="128"/>
      <c r="D27" s="141"/>
      <c r="E27" s="141"/>
      <c r="F27" s="141"/>
      <c r="G27" s="141"/>
      <c r="H27" s="141"/>
      <c r="I27" s="141"/>
      <c r="J27" s="141"/>
      <c r="K27" s="149"/>
      <c r="L27" s="141"/>
      <c r="M27" s="141"/>
      <c r="N27" s="141"/>
      <c r="O27" s="141"/>
      <c r="P27" s="133"/>
      <c r="Q27" s="184"/>
      <c r="R27" s="148"/>
      <c r="S27" s="172"/>
      <c r="T27" s="18"/>
      <c r="U27" s="172"/>
      <c r="V27" s="148"/>
      <c r="W27" s="172"/>
      <c r="X27" s="172"/>
      <c r="Y27" s="172"/>
      <c r="Z27" s="172"/>
      <c r="AA27" s="172"/>
      <c r="AB27" s="172"/>
      <c r="AC27" s="172"/>
      <c r="AD27" s="172"/>
      <c r="AE27" s="141"/>
      <c r="AF27" s="141"/>
      <c r="AG27" s="141"/>
    </row>
    <row r="28" spans="1:33" ht="10.15" customHeight="1" thickBot="1">
      <c r="A28" s="128"/>
      <c r="B28" s="11"/>
      <c r="C28" s="11"/>
      <c r="D28" s="20"/>
      <c r="E28" s="20"/>
      <c r="F28" s="20"/>
      <c r="G28" s="20"/>
      <c r="H28" s="20"/>
      <c r="I28" s="20"/>
      <c r="J28" s="20"/>
      <c r="K28" s="199"/>
      <c r="L28" s="200"/>
      <c r="M28" s="196"/>
      <c r="N28" s="196"/>
      <c r="O28" s="196"/>
      <c r="P28" s="192"/>
      <c r="Q28" s="890" t="s">
        <v>8</v>
      </c>
      <c r="R28" s="148"/>
      <c r="S28" s="172"/>
      <c r="T28" s="18"/>
      <c r="U28" s="172"/>
      <c r="V28" s="148"/>
      <c r="W28" s="172"/>
      <c r="X28" s="172"/>
      <c r="Y28" s="172"/>
      <c r="Z28" s="172"/>
      <c r="AA28" s="172"/>
      <c r="AB28" s="172"/>
      <c r="AC28" s="172"/>
      <c r="AD28" s="172"/>
      <c r="AE28" s="141"/>
      <c r="AF28" s="141"/>
      <c r="AG28" s="141"/>
    </row>
    <row r="29" spans="1:33" ht="10.15" customHeight="1">
      <c r="A29" s="128"/>
      <c r="B29" s="128"/>
      <c r="C29" s="128"/>
      <c r="D29" s="141"/>
      <c r="E29" s="141"/>
      <c r="F29" s="141"/>
      <c r="G29" s="141"/>
      <c r="H29" s="141"/>
      <c r="I29" s="141"/>
      <c r="J29" s="141"/>
      <c r="K29" s="989">
        <v>0</v>
      </c>
      <c r="L29" s="963"/>
      <c r="M29" s="963"/>
      <c r="N29" s="963"/>
      <c r="O29" s="963"/>
      <c r="P29" s="1023"/>
      <c r="Q29" s="959"/>
      <c r="R29" s="172"/>
      <c r="S29" s="172"/>
      <c r="T29" s="18"/>
      <c r="U29" s="172"/>
      <c r="V29" s="148"/>
      <c r="W29" s="172"/>
      <c r="X29" s="172"/>
      <c r="Y29" s="172"/>
      <c r="Z29" s="172"/>
      <c r="AA29" s="172"/>
      <c r="AB29" s="172"/>
      <c r="AC29" s="172"/>
      <c r="AD29" s="172"/>
      <c r="AE29" s="145"/>
      <c r="AF29" s="141"/>
      <c r="AG29" s="141"/>
    </row>
    <row r="30" spans="1:33" ht="10.15" customHeight="1">
      <c r="A30" s="128"/>
      <c r="B30" s="128"/>
      <c r="C30" s="128"/>
      <c r="D30" s="141"/>
      <c r="E30" s="141"/>
      <c r="F30" s="141"/>
      <c r="G30" s="141"/>
      <c r="H30" s="141"/>
      <c r="I30" s="141"/>
      <c r="J30" s="141"/>
      <c r="K30" s="196"/>
      <c r="L30" s="196"/>
      <c r="M30" s="196"/>
      <c r="N30" s="196"/>
      <c r="O30" s="196"/>
      <c r="P30" s="995"/>
      <c r="Q30" s="18"/>
      <c r="R30" s="172"/>
      <c r="S30" s="172"/>
      <c r="T30" s="18"/>
      <c r="U30" s="172"/>
      <c r="V30" s="148"/>
      <c r="W30" s="172"/>
      <c r="X30" s="172"/>
      <c r="Y30" s="172"/>
      <c r="Z30" s="172"/>
      <c r="AA30" s="172"/>
      <c r="AB30" s="172"/>
      <c r="AC30" s="172"/>
      <c r="AD30" s="172"/>
      <c r="AE30" s="145"/>
      <c r="AF30" s="141"/>
      <c r="AG30" s="141"/>
    </row>
    <row r="31" spans="1:33" ht="10.15" customHeight="1">
      <c r="A31" s="128"/>
      <c r="B31" s="128"/>
      <c r="C31" s="128"/>
      <c r="D31" s="141"/>
      <c r="E31" s="141"/>
      <c r="F31" s="141"/>
      <c r="G31" s="141"/>
      <c r="H31" s="141"/>
      <c r="I31" s="141"/>
      <c r="J31" s="141"/>
      <c r="K31" s="196"/>
      <c r="L31" s="196"/>
      <c r="M31" s="196"/>
      <c r="N31" s="196"/>
      <c r="O31" s="196"/>
      <c r="P31" s="995"/>
      <c r="Q31" s="18"/>
      <c r="R31" s="172"/>
      <c r="S31" s="172"/>
      <c r="T31" s="18"/>
      <c r="U31" s="172"/>
      <c r="V31" s="148"/>
      <c r="W31" s="172"/>
      <c r="X31" s="172"/>
      <c r="Y31" s="172"/>
      <c r="Z31" s="172"/>
      <c r="AA31" s="172"/>
      <c r="AB31" s="172"/>
      <c r="AC31" s="172"/>
      <c r="AD31" s="172"/>
      <c r="AE31" s="141"/>
      <c r="AF31" s="141"/>
      <c r="AG31" s="141"/>
    </row>
    <row r="32" spans="1:33" ht="10.15" customHeight="1">
      <c r="A32" s="128"/>
      <c r="B32" s="128"/>
      <c r="C32" s="128"/>
      <c r="D32" s="141"/>
      <c r="E32" s="141"/>
      <c r="F32" s="141"/>
      <c r="G32" s="141"/>
      <c r="H32" s="141"/>
      <c r="I32" s="141"/>
      <c r="J32" s="141"/>
      <c r="K32" s="196"/>
      <c r="L32" s="196"/>
      <c r="M32" s="196"/>
      <c r="N32" s="196"/>
      <c r="O32" s="196"/>
      <c r="P32" s="995"/>
      <c r="Q32" s="18"/>
      <c r="R32" s="172"/>
      <c r="S32" s="172"/>
      <c r="T32" s="18"/>
      <c r="U32" s="172"/>
      <c r="V32" s="148"/>
      <c r="W32" s="172"/>
      <c r="X32" s="172"/>
      <c r="Y32" s="172"/>
      <c r="Z32" s="172"/>
      <c r="AA32" s="172"/>
      <c r="AB32" s="172"/>
      <c r="AC32" s="172"/>
      <c r="AD32" s="172"/>
      <c r="AE32" s="141"/>
      <c r="AF32" s="141"/>
      <c r="AG32" s="141"/>
    </row>
    <row r="33" spans="1:65" ht="10.15" customHeight="1" thickBot="1">
      <c r="A33" s="128"/>
      <c r="B33" s="128"/>
      <c r="C33" s="128"/>
      <c r="D33" s="141"/>
      <c r="E33" s="141"/>
      <c r="F33" s="141"/>
      <c r="G33" s="141"/>
      <c r="H33" s="141"/>
      <c r="I33" s="141"/>
      <c r="J33" s="141"/>
      <c r="K33" s="196"/>
      <c r="L33" s="196"/>
      <c r="M33" s="196"/>
      <c r="N33" s="196"/>
      <c r="O33" s="196"/>
      <c r="P33" s="995"/>
      <c r="Q33" s="990"/>
      <c r="R33" s="172"/>
      <c r="S33" s="172"/>
      <c r="T33" s="18"/>
      <c r="U33" s="172"/>
      <c r="V33" s="923">
        <v>5</v>
      </c>
      <c r="W33" s="604" t="s">
        <v>114</v>
      </c>
      <c r="X33" s="915"/>
      <c r="Y33" s="951" t="s">
        <v>26</v>
      </c>
      <c r="Z33" s="952"/>
      <c r="AA33" s="952"/>
      <c r="AB33" s="952"/>
      <c r="AC33" s="952"/>
      <c r="AD33" s="953"/>
      <c r="AE33" s="145"/>
      <c r="AF33" s="141"/>
      <c r="AG33" s="141"/>
    </row>
    <row r="34" spans="1:65" ht="10.15" customHeight="1"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72"/>
      <c r="Q34" s="989">
        <v>2</v>
      </c>
      <c r="R34" s="992"/>
      <c r="S34" s="992"/>
      <c r="T34" s="986"/>
      <c r="U34" s="992"/>
      <c r="V34" s="923"/>
      <c r="W34" s="601"/>
      <c r="X34" s="916"/>
      <c r="Y34" s="954"/>
      <c r="Z34" s="955"/>
      <c r="AA34" s="955"/>
      <c r="AB34" s="955"/>
      <c r="AC34" s="955"/>
      <c r="AD34" s="956"/>
      <c r="AE34" s="145"/>
      <c r="AF34" s="141"/>
      <c r="AG34" s="141"/>
    </row>
    <row r="35" spans="1:65" ht="10.15" customHeight="1"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8"/>
      <c r="R35" s="141"/>
      <c r="S35" s="141"/>
      <c r="T35" s="18"/>
      <c r="U35" s="141"/>
      <c r="V35" s="141"/>
      <c r="W35" s="24"/>
      <c r="X35" s="6"/>
      <c r="Y35" s="6"/>
      <c r="Z35" s="141"/>
      <c r="AA35" s="141"/>
      <c r="AB35" s="141"/>
      <c r="AC35" s="141"/>
      <c r="AD35" s="141"/>
      <c r="AE35" s="141"/>
      <c r="AF35" s="141"/>
      <c r="AG35" s="141"/>
    </row>
    <row r="36" spans="1:65" ht="10.15" customHeight="1"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8"/>
      <c r="R36" s="141"/>
      <c r="S36" s="141"/>
      <c r="T36" s="18"/>
      <c r="U36" s="141"/>
      <c r="V36" s="141"/>
      <c r="W36" s="24"/>
      <c r="X36" s="6"/>
      <c r="Y36" s="6"/>
      <c r="Z36" s="141"/>
      <c r="AA36" s="141"/>
      <c r="AB36" s="141"/>
      <c r="AC36" s="141"/>
      <c r="AD36" s="141"/>
      <c r="AE36" s="141"/>
      <c r="AF36" s="141"/>
      <c r="AG36" s="141"/>
    </row>
    <row r="37" spans="1:65" ht="10.15" customHeight="1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141"/>
    </row>
    <row r="38" spans="1:65" ht="11.45" customHeight="1">
      <c r="A38" s="141"/>
      <c r="B38" s="917" t="s">
        <v>165</v>
      </c>
      <c r="C38" s="896"/>
      <c r="D38" s="896"/>
      <c r="E38" s="896"/>
      <c r="F38" s="896"/>
      <c r="G38" s="896"/>
      <c r="H38" s="896"/>
      <c r="I38" s="896"/>
      <c r="J38" s="896"/>
      <c r="K38" s="896"/>
      <c r="L38" s="896"/>
      <c r="M38" s="897"/>
      <c r="W38" s="24"/>
      <c r="X38" s="141"/>
      <c r="Y38" s="141"/>
    </row>
    <row r="39" spans="1:65" ht="11.45" customHeight="1">
      <c r="A39" s="141"/>
      <c r="B39" s="898"/>
      <c r="C39" s="899"/>
      <c r="D39" s="899"/>
      <c r="E39" s="899"/>
      <c r="F39" s="899"/>
      <c r="G39" s="899"/>
      <c r="H39" s="899"/>
      <c r="I39" s="899"/>
      <c r="J39" s="899"/>
      <c r="K39" s="899"/>
      <c r="L39" s="899"/>
      <c r="M39" s="900"/>
      <c r="AG39" s="141"/>
    </row>
    <row r="40" spans="1:65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Y40" s="854" t="s">
        <v>157</v>
      </c>
      <c r="Z40" s="854"/>
      <c r="AA40" s="854"/>
      <c r="AB40" s="854"/>
      <c r="AC40" s="854"/>
      <c r="AD40" s="854"/>
      <c r="AE40" s="854"/>
      <c r="AF40" s="854"/>
      <c r="AG40" s="854"/>
      <c r="AH40" s="232"/>
    </row>
    <row r="41" spans="1:65">
      <c r="A41" s="141"/>
      <c r="B41" s="598" t="s">
        <v>56</v>
      </c>
      <c r="C41" s="896"/>
      <c r="D41" s="896"/>
      <c r="E41" s="897"/>
      <c r="F41" s="604" t="s">
        <v>158</v>
      </c>
      <c r="G41" s="896"/>
      <c r="H41" s="896"/>
      <c r="I41" s="896"/>
      <c r="J41" s="896"/>
      <c r="K41" s="896"/>
      <c r="L41" s="896"/>
      <c r="M41" s="896"/>
      <c r="N41" s="896"/>
      <c r="O41" s="896"/>
      <c r="P41" s="896"/>
      <c r="Q41" s="896"/>
      <c r="R41" s="896"/>
      <c r="S41" s="896"/>
      <c r="T41" s="896"/>
      <c r="U41" s="896"/>
      <c r="V41" s="896"/>
      <c r="W41" s="896"/>
      <c r="X41" s="896"/>
      <c r="Y41" s="896"/>
      <c r="Z41" s="896"/>
      <c r="AA41" s="896"/>
      <c r="AB41" s="897"/>
      <c r="AC41" s="855" t="s">
        <v>58</v>
      </c>
      <c r="AD41" s="856"/>
      <c r="AE41" s="856"/>
      <c r="AF41" s="856"/>
      <c r="AG41" s="856"/>
      <c r="AH41" s="857"/>
    </row>
    <row r="42" spans="1:65">
      <c r="B42" s="898"/>
      <c r="C42" s="899"/>
      <c r="D42" s="899"/>
      <c r="E42" s="900"/>
      <c r="F42" s="898"/>
      <c r="G42" s="899"/>
      <c r="H42" s="899"/>
      <c r="I42" s="899"/>
      <c r="J42" s="899"/>
      <c r="K42" s="899"/>
      <c r="L42" s="899"/>
      <c r="M42" s="899"/>
      <c r="N42" s="899"/>
      <c r="O42" s="899"/>
      <c r="P42" s="899"/>
      <c r="Q42" s="899"/>
      <c r="R42" s="899"/>
      <c r="S42" s="899"/>
      <c r="T42" s="899"/>
      <c r="U42" s="899"/>
      <c r="V42" s="899"/>
      <c r="W42" s="899"/>
      <c r="X42" s="899"/>
      <c r="Y42" s="899"/>
      <c r="Z42" s="899"/>
      <c r="AA42" s="899"/>
      <c r="AB42" s="900"/>
      <c r="AC42" s="855" t="s">
        <v>159</v>
      </c>
      <c r="AD42" s="856"/>
      <c r="AE42" s="856"/>
      <c r="AF42" s="856"/>
      <c r="AG42" s="856"/>
      <c r="AH42" s="857"/>
    </row>
    <row r="43" spans="1:65" ht="11.45" customHeight="1"/>
    <row r="44" spans="1:65" ht="13.5" customHeight="1">
      <c r="A44" s="128"/>
      <c r="B44" s="858" t="s">
        <v>60</v>
      </c>
      <c r="C44" s="881" t="s">
        <v>301</v>
      </c>
      <c r="D44" s="881"/>
      <c r="E44" s="882"/>
      <c r="F44" s="604">
        <v>1</v>
      </c>
      <c r="G44" s="901"/>
      <c r="H44" s="903" t="s">
        <v>334</v>
      </c>
      <c r="I44" s="904"/>
      <c r="J44" s="904"/>
      <c r="K44" s="904"/>
      <c r="L44" s="904"/>
      <c r="M44" s="905"/>
      <c r="N44" s="894">
        <v>2</v>
      </c>
      <c r="O44" s="509"/>
      <c r="P44" s="131">
        <v>1</v>
      </c>
      <c r="Q44" s="174" t="s">
        <v>100</v>
      </c>
      <c r="R44" s="131">
        <v>0</v>
      </c>
      <c r="S44" s="894">
        <v>2</v>
      </c>
      <c r="T44" s="509"/>
      <c r="U44" s="909" t="s">
        <v>43</v>
      </c>
      <c r="V44" s="910"/>
      <c r="W44" s="910"/>
      <c r="X44" s="910"/>
      <c r="Y44" s="910"/>
      <c r="Z44" s="911"/>
      <c r="AA44" s="599">
        <v>2</v>
      </c>
      <c r="AB44" s="600"/>
      <c r="AC44" s="604" t="s">
        <v>309</v>
      </c>
      <c r="AD44" s="785"/>
      <c r="AE44" s="785"/>
      <c r="AF44" s="785"/>
      <c r="AG44" s="785"/>
      <c r="AH44" s="918"/>
      <c r="AJ44" s="1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33"/>
      <c r="AW44" s="128"/>
      <c r="AX44" s="128"/>
      <c r="AY44" s="128"/>
      <c r="AZ44" s="128"/>
      <c r="BA44" s="29"/>
      <c r="BB44" s="128"/>
      <c r="BC44" s="141"/>
      <c r="BD44" s="141"/>
      <c r="BE44" s="141"/>
      <c r="BF44" s="141"/>
      <c r="BG44" s="141"/>
      <c r="BH44" s="141"/>
      <c r="BI44" s="11"/>
      <c r="BJ44" s="135"/>
      <c r="BK44" s="141"/>
      <c r="BL44" s="141"/>
      <c r="BM44" s="141"/>
    </row>
    <row r="45" spans="1:65" ht="13.5" customHeight="1">
      <c r="A45" s="128"/>
      <c r="B45" s="859"/>
      <c r="C45" s="883"/>
      <c r="D45" s="883"/>
      <c r="E45" s="884"/>
      <c r="F45" s="898"/>
      <c r="G45" s="902"/>
      <c r="H45" s="906"/>
      <c r="I45" s="907"/>
      <c r="J45" s="907"/>
      <c r="K45" s="907"/>
      <c r="L45" s="907"/>
      <c r="M45" s="908"/>
      <c r="N45" s="895"/>
      <c r="O45" s="539"/>
      <c r="P45" s="132">
        <v>1</v>
      </c>
      <c r="Q45" s="175" t="s">
        <v>100</v>
      </c>
      <c r="R45" s="132">
        <v>2</v>
      </c>
      <c r="S45" s="895"/>
      <c r="T45" s="539"/>
      <c r="U45" s="912"/>
      <c r="V45" s="913"/>
      <c r="W45" s="913"/>
      <c r="X45" s="913"/>
      <c r="Y45" s="913"/>
      <c r="Z45" s="914"/>
      <c r="AA45" s="602"/>
      <c r="AB45" s="603"/>
      <c r="AC45" s="571"/>
      <c r="AD45" s="232"/>
      <c r="AE45" s="232"/>
      <c r="AF45" s="232"/>
      <c r="AG45" s="232"/>
      <c r="AH45" s="233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33"/>
      <c r="AW45" s="128"/>
      <c r="AX45" s="128"/>
      <c r="AY45" s="128"/>
      <c r="AZ45" s="128"/>
      <c r="BA45" s="30"/>
      <c r="BB45" s="128"/>
      <c r="BC45" s="141"/>
      <c r="BD45" s="141"/>
      <c r="BE45" s="141"/>
      <c r="BF45" s="141"/>
      <c r="BG45" s="141"/>
      <c r="BH45" s="141"/>
      <c r="BI45" s="135"/>
      <c r="BJ45" s="135"/>
      <c r="BK45" s="141"/>
      <c r="BL45" s="141"/>
      <c r="BM45" s="141"/>
    </row>
    <row r="46" spans="1:65" ht="13.5" customHeight="1">
      <c r="A46" s="141"/>
      <c r="B46" s="176"/>
      <c r="C46" s="151"/>
      <c r="D46" s="151"/>
      <c r="E46" s="151"/>
      <c r="F46" s="151"/>
      <c r="G46" s="151"/>
      <c r="H46" s="151" t="s">
        <v>166</v>
      </c>
      <c r="I46" s="151"/>
      <c r="J46" s="151"/>
      <c r="K46" s="151"/>
      <c r="L46" s="151"/>
      <c r="M46" s="151"/>
      <c r="N46" s="151"/>
      <c r="O46" s="177"/>
      <c r="P46" s="190">
        <v>4</v>
      </c>
      <c r="Q46" s="190" t="s">
        <v>167</v>
      </c>
      <c r="R46" s="190">
        <v>3</v>
      </c>
      <c r="S46" s="177"/>
      <c r="T46" s="151"/>
      <c r="U46" s="151" t="s">
        <v>166</v>
      </c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78"/>
      <c r="AH46" s="151"/>
      <c r="AJ46" s="136"/>
      <c r="AK46" s="136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31"/>
      <c r="AX46" s="141"/>
      <c r="AY46" s="128"/>
      <c r="AZ46" s="141"/>
      <c r="BA46" s="31"/>
      <c r="BB46" s="141"/>
      <c r="BC46" s="136"/>
      <c r="BD46" s="141"/>
      <c r="BE46" s="141"/>
      <c r="BF46" s="141"/>
      <c r="BG46" s="141"/>
      <c r="BH46" s="141"/>
      <c r="BI46" s="141"/>
      <c r="BJ46" s="136"/>
      <c r="BK46" s="141"/>
      <c r="BL46" s="141"/>
      <c r="BM46" s="141"/>
    </row>
    <row r="47" spans="1:65" ht="13.5" customHeight="1">
      <c r="A47" s="141"/>
      <c r="B47" s="176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43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78"/>
      <c r="AH47" s="151"/>
      <c r="AJ47" s="136"/>
      <c r="AK47" s="136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31"/>
      <c r="AX47" s="141"/>
      <c r="AY47" s="128"/>
      <c r="AZ47" s="141"/>
      <c r="BA47" s="31"/>
      <c r="BB47" s="141"/>
      <c r="BC47" s="141"/>
      <c r="BD47" s="141"/>
      <c r="BE47" s="141"/>
      <c r="BF47" s="141"/>
      <c r="BG47" s="141"/>
      <c r="BH47" s="141"/>
      <c r="BI47" s="136"/>
      <c r="BJ47" s="136"/>
      <c r="BK47" s="141"/>
      <c r="BL47" s="141"/>
      <c r="BM47" s="141"/>
    </row>
    <row r="48" spans="1:65" ht="13.5" customHeight="1">
      <c r="A48" s="141"/>
      <c r="B48" s="885" t="s">
        <v>8</v>
      </c>
      <c r="C48" s="881" t="s">
        <v>302</v>
      </c>
      <c r="D48" s="881"/>
      <c r="E48" s="882"/>
      <c r="F48" s="604">
        <v>4</v>
      </c>
      <c r="G48" s="901"/>
      <c r="H48" s="903" t="s">
        <v>335</v>
      </c>
      <c r="I48" s="904"/>
      <c r="J48" s="904"/>
      <c r="K48" s="904"/>
      <c r="L48" s="904"/>
      <c r="M48" s="905"/>
      <c r="N48" s="894">
        <v>1</v>
      </c>
      <c r="O48" s="509"/>
      <c r="P48" s="131">
        <v>1</v>
      </c>
      <c r="Q48" s="174" t="s">
        <v>100</v>
      </c>
      <c r="R48" s="131">
        <v>1</v>
      </c>
      <c r="S48" s="894">
        <v>2</v>
      </c>
      <c r="T48" s="509"/>
      <c r="U48" s="909" t="s">
        <v>336</v>
      </c>
      <c r="V48" s="910"/>
      <c r="W48" s="910"/>
      <c r="X48" s="910"/>
      <c r="Y48" s="910"/>
      <c r="Z48" s="911"/>
      <c r="AA48" s="888">
        <v>5</v>
      </c>
      <c r="AB48" s="600"/>
      <c r="AC48" s="586" t="s">
        <v>310</v>
      </c>
      <c r="AD48" s="593"/>
      <c r="AE48" s="593"/>
      <c r="AF48" s="593"/>
      <c r="AG48" s="593"/>
      <c r="AH48" s="594"/>
      <c r="AJ48" s="135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33"/>
      <c r="AW48" s="128"/>
      <c r="AX48" s="128"/>
      <c r="AY48" s="128"/>
      <c r="AZ48" s="128"/>
      <c r="BA48" s="29"/>
      <c r="BB48" s="128"/>
      <c r="BC48" s="4"/>
      <c r="BD48" s="4"/>
      <c r="BE48" s="13"/>
      <c r="BF48" s="13"/>
      <c r="BG48" s="13"/>
      <c r="BH48" s="13"/>
      <c r="BI48" s="135"/>
      <c r="BJ48" s="135"/>
      <c r="BK48" s="141"/>
      <c r="BL48" s="141"/>
      <c r="BM48" s="141"/>
    </row>
    <row r="49" spans="1:65" ht="13.5" customHeight="1">
      <c r="A49" s="141"/>
      <c r="B49" s="886"/>
      <c r="C49" s="883"/>
      <c r="D49" s="883"/>
      <c r="E49" s="884"/>
      <c r="F49" s="898"/>
      <c r="G49" s="902"/>
      <c r="H49" s="906"/>
      <c r="I49" s="907"/>
      <c r="J49" s="907"/>
      <c r="K49" s="907"/>
      <c r="L49" s="907"/>
      <c r="M49" s="908"/>
      <c r="N49" s="895"/>
      <c r="O49" s="539"/>
      <c r="P49" s="132">
        <v>0</v>
      </c>
      <c r="Q49" s="175" t="s">
        <v>100</v>
      </c>
      <c r="R49" s="132">
        <v>1</v>
      </c>
      <c r="S49" s="895"/>
      <c r="T49" s="539"/>
      <c r="U49" s="912"/>
      <c r="V49" s="913"/>
      <c r="W49" s="913"/>
      <c r="X49" s="913"/>
      <c r="Y49" s="913"/>
      <c r="Z49" s="914"/>
      <c r="AA49" s="889"/>
      <c r="AB49" s="603"/>
      <c r="AC49" s="595"/>
      <c r="AD49" s="596"/>
      <c r="AE49" s="596"/>
      <c r="AF49" s="596"/>
      <c r="AG49" s="596"/>
      <c r="AH49" s="597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33"/>
      <c r="AW49" s="128"/>
      <c r="AX49" s="128"/>
      <c r="AY49" s="128"/>
      <c r="AZ49" s="128"/>
      <c r="BA49" s="30"/>
      <c r="BB49" s="128"/>
      <c r="BC49" s="13"/>
      <c r="BD49" s="13"/>
      <c r="BE49" s="13"/>
      <c r="BF49" s="13"/>
      <c r="BG49" s="13"/>
      <c r="BH49" s="13"/>
      <c r="BI49" s="135"/>
      <c r="BJ49" s="135"/>
      <c r="BK49" s="141"/>
      <c r="BL49" s="141"/>
      <c r="BM49" s="141"/>
    </row>
    <row r="50" spans="1:65" ht="13.5" customHeight="1">
      <c r="A50" s="141"/>
      <c r="B50" s="176"/>
      <c r="C50" s="151"/>
      <c r="D50" s="151"/>
      <c r="E50" s="151"/>
      <c r="F50" s="151"/>
      <c r="G50" s="151"/>
      <c r="H50" s="151" t="s">
        <v>166</v>
      </c>
      <c r="I50" s="151"/>
      <c r="J50" s="151"/>
      <c r="K50" s="151"/>
      <c r="L50" s="151"/>
      <c r="M50" s="151"/>
      <c r="N50" s="151"/>
      <c r="O50" s="177"/>
      <c r="P50" s="146"/>
      <c r="Q50" s="21" t="s">
        <v>167</v>
      </c>
      <c r="R50" s="146"/>
      <c r="S50" s="177"/>
      <c r="T50" s="151"/>
      <c r="U50" s="151" t="s">
        <v>166</v>
      </c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78"/>
      <c r="AH50" s="151"/>
      <c r="AJ50" s="136"/>
      <c r="AK50" s="136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31"/>
      <c r="AX50" s="141"/>
      <c r="AY50" s="128"/>
      <c r="AZ50" s="141"/>
      <c r="BA50" s="31"/>
      <c r="BB50" s="141"/>
      <c r="BC50" s="136"/>
      <c r="BD50" s="141"/>
      <c r="BE50" s="141"/>
      <c r="BF50" s="141"/>
      <c r="BG50" s="141"/>
      <c r="BH50" s="141"/>
      <c r="BI50" s="136"/>
      <c r="BJ50" s="136"/>
      <c r="BK50" s="141"/>
      <c r="BL50" s="141"/>
      <c r="BM50" s="141"/>
    </row>
    <row r="51" spans="1:65" ht="13.5" customHeight="1">
      <c r="A51" s="141"/>
      <c r="B51" s="176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43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78"/>
      <c r="AH51" s="151"/>
      <c r="AJ51" s="136"/>
      <c r="AK51" s="136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31"/>
      <c r="AX51" s="141"/>
      <c r="AY51" s="128"/>
      <c r="AZ51" s="141"/>
      <c r="BA51" s="31"/>
      <c r="BB51" s="141"/>
      <c r="BC51" s="141"/>
      <c r="BD51" s="141"/>
      <c r="BE51" s="141"/>
      <c r="BF51" s="141"/>
      <c r="BG51" s="141"/>
      <c r="BH51" s="141"/>
      <c r="BI51" s="136"/>
      <c r="BJ51" s="136"/>
      <c r="BK51" s="141"/>
      <c r="BL51" s="141"/>
      <c r="BM51" s="141"/>
    </row>
    <row r="52" spans="1:65" ht="13.5" customHeight="1">
      <c r="A52" s="141"/>
      <c r="B52" s="885" t="s">
        <v>11</v>
      </c>
      <c r="C52" s="881" t="s">
        <v>300</v>
      </c>
      <c r="D52" s="881"/>
      <c r="E52" s="882"/>
      <c r="F52" s="604" t="s">
        <v>160</v>
      </c>
      <c r="G52" s="901"/>
      <c r="H52" s="903" t="s">
        <v>334</v>
      </c>
      <c r="I52" s="904"/>
      <c r="J52" s="904"/>
      <c r="K52" s="904"/>
      <c r="L52" s="904"/>
      <c r="M52" s="905"/>
      <c r="N52" s="894">
        <v>0</v>
      </c>
      <c r="O52" s="509"/>
      <c r="P52" s="131">
        <v>0</v>
      </c>
      <c r="Q52" s="174" t="s">
        <v>100</v>
      </c>
      <c r="R52" s="131">
        <v>1</v>
      </c>
      <c r="S52" s="894">
        <v>1</v>
      </c>
      <c r="T52" s="509"/>
      <c r="U52" s="909" t="s">
        <v>337</v>
      </c>
      <c r="V52" s="910"/>
      <c r="W52" s="910"/>
      <c r="X52" s="910"/>
      <c r="Y52" s="910"/>
      <c r="Z52" s="911"/>
      <c r="AA52" s="888">
        <v>3</v>
      </c>
      <c r="AB52" s="600"/>
      <c r="AC52" s="604" t="s">
        <v>311</v>
      </c>
      <c r="AD52" s="785"/>
      <c r="AE52" s="785"/>
      <c r="AF52" s="785"/>
      <c r="AG52" s="785"/>
      <c r="AH52" s="918"/>
      <c r="AJ52" s="135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33"/>
      <c r="AW52" s="128"/>
      <c r="AX52" s="128"/>
      <c r="AY52" s="128"/>
      <c r="AZ52" s="128"/>
      <c r="BA52" s="29"/>
      <c r="BB52" s="128"/>
      <c r="BC52" s="13"/>
      <c r="BD52" s="13"/>
      <c r="BE52" s="13"/>
      <c r="BF52" s="13"/>
      <c r="BG52" s="13"/>
      <c r="BH52" s="13"/>
      <c r="BI52" s="135"/>
      <c r="BJ52" s="135"/>
      <c r="BK52" s="141"/>
      <c r="BL52" s="141"/>
      <c r="BM52" s="141"/>
    </row>
    <row r="53" spans="1:65" ht="13.5" customHeight="1">
      <c r="A53" s="141"/>
      <c r="B53" s="886"/>
      <c r="C53" s="883"/>
      <c r="D53" s="883"/>
      <c r="E53" s="884"/>
      <c r="F53" s="898"/>
      <c r="G53" s="902"/>
      <c r="H53" s="906"/>
      <c r="I53" s="907"/>
      <c r="J53" s="907"/>
      <c r="K53" s="907"/>
      <c r="L53" s="907"/>
      <c r="M53" s="908"/>
      <c r="N53" s="895"/>
      <c r="O53" s="539"/>
      <c r="P53" s="132">
        <v>0</v>
      </c>
      <c r="Q53" s="175" t="s">
        <v>100</v>
      </c>
      <c r="R53" s="132">
        <v>0</v>
      </c>
      <c r="S53" s="895"/>
      <c r="T53" s="539"/>
      <c r="U53" s="912"/>
      <c r="V53" s="913"/>
      <c r="W53" s="913"/>
      <c r="X53" s="913"/>
      <c r="Y53" s="913"/>
      <c r="Z53" s="914"/>
      <c r="AA53" s="889"/>
      <c r="AB53" s="603"/>
      <c r="AC53" s="571"/>
      <c r="AD53" s="232"/>
      <c r="AE53" s="232"/>
      <c r="AF53" s="232"/>
      <c r="AG53" s="232"/>
      <c r="AH53" s="233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33"/>
      <c r="AW53" s="128"/>
      <c r="AX53" s="128"/>
      <c r="AY53" s="128"/>
      <c r="AZ53" s="128"/>
      <c r="BA53" s="30"/>
      <c r="BB53" s="128"/>
      <c r="BC53" s="13"/>
      <c r="BD53" s="13"/>
      <c r="BE53" s="13"/>
      <c r="BF53" s="13"/>
      <c r="BG53" s="13"/>
      <c r="BH53" s="13"/>
      <c r="BI53" s="135"/>
      <c r="BJ53" s="135"/>
      <c r="BK53" s="141"/>
      <c r="BL53" s="141"/>
      <c r="BM53" s="141"/>
    </row>
    <row r="54" spans="1:65" ht="13.5" customHeight="1">
      <c r="A54" s="141"/>
      <c r="B54" s="176"/>
      <c r="C54" s="151"/>
      <c r="D54" s="151"/>
      <c r="E54" s="151"/>
      <c r="F54" s="151"/>
      <c r="G54" s="151"/>
      <c r="H54" s="151" t="s">
        <v>166</v>
      </c>
      <c r="I54" s="151"/>
      <c r="J54" s="151"/>
      <c r="K54" s="151"/>
      <c r="L54" s="151"/>
      <c r="M54" s="151"/>
      <c r="N54" s="151"/>
      <c r="O54" s="177"/>
      <c r="P54" s="146"/>
      <c r="Q54" s="21" t="s">
        <v>167</v>
      </c>
      <c r="R54" s="146"/>
      <c r="S54" s="177"/>
      <c r="T54" s="151"/>
      <c r="U54" s="151" t="s">
        <v>166</v>
      </c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78"/>
      <c r="AH54" s="151"/>
      <c r="AJ54" s="6"/>
      <c r="AK54" s="136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31"/>
      <c r="AX54" s="141"/>
      <c r="AY54" s="128"/>
      <c r="AZ54" s="141"/>
      <c r="BA54" s="31"/>
      <c r="BB54" s="141"/>
      <c r="BC54" s="136"/>
      <c r="BD54" s="141"/>
      <c r="BE54" s="141"/>
      <c r="BF54" s="141"/>
      <c r="BG54" s="141"/>
      <c r="BH54" s="141"/>
      <c r="BI54" s="136"/>
      <c r="BJ54" s="136"/>
      <c r="BK54" s="141"/>
      <c r="BL54" s="141"/>
      <c r="BM54" s="141"/>
    </row>
    <row r="55" spans="1:65" ht="13.5" customHeight="1">
      <c r="A55" s="141"/>
      <c r="B55" s="176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43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78"/>
      <c r="AH55" s="151"/>
      <c r="AJ55" s="6"/>
      <c r="AK55" s="136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31"/>
      <c r="AX55" s="141"/>
      <c r="AY55" s="128"/>
      <c r="AZ55" s="141"/>
      <c r="BA55" s="31"/>
      <c r="BB55" s="141"/>
      <c r="BC55" s="141"/>
      <c r="BD55" s="141"/>
      <c r="BE55" s="141"/>
      <c r="BF55" s="141"/>
      <c r="BG55" s="141"/>
      <c r="BH55" s="141"/>
      <c r="BI55" s="136"/>
      <c r="BJ55" s="136"/>
      <c r="BK55" s="141"/>
      <c r="BL55" s="141"/>
      <c r="BM55" s="141"/>
    </row>
    <row r="56" spans="1:65" ht="13.5" customHeight="1">
      <c r="A56" s="141"/>
      <c r="B56" s="885" t="s">
        <v>71</v>
      </c>
      <c r="C56" s="881" t="s">
        <v>299</v>
      </c>
      <c r="D56" s="881"/>
      <c r="E56" s="882"/>
      <c r="F56" s="604" t="s">
        <v>321</v>
      </c>
      <c r="G56" s="901"/>
      <c r="H56" s="903" t="s">
        <v>335</v>
      </c>
      <c r="I56" s="904"/>
      <c r="J56" s="904"/>
      <c r="K56" s="904"/>
      <c r="L56" s="904"/>
      <c r="M56" s="905"/>
      <c r="N56" s="894">
        <v>3</v>
      </c>
      <c r="O56" s="509"/>
      <c r="P56" s="131">
        <v>1</v>
      </c>
      <c r="Q56" s="174" t="s">
        <v>100</v>
      </c>
      <c r="R56" s="131">
        <v>1</v>
      </c>
      <c r="S56" s="894">
        <v>1</v>
      </c>
      <c r="T56" s="509"/>
      <c r="U56" s="909" t="s">
        <v>334</v>
      </c>
      <c r="V56" s="910"/>
      <c r="W56" s="910"/>
      <c r="X56" s="910"/>
      <c r="Y56" s="910"/>
      <c r="Z56" s="911"/>
      <c r="AA56" s="888" t="s">
        <v>322</v>
      </c>
      <c r="AB56" s="600"/>
      <c r="AC56" s="586" t="s">
        <v>312</v>
      </c>
      <c r="AD56" s="593"/>
      <c r="AE56" s="593"/>
      <c r="AF56" s="593"/>
      <c r="AG56" s="593"/>
      <c r="AH56" s="594"/>
      <c r="AJ56" s="135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33"/>
      <c r="AW56" s="128"/>
      <c r="AX56" s="128"/>
      <c r="AY56" s="128"/>
      <c r="AZ56" s="128"/>
      <c r="BA56" s="29"/>
      <c r="BB56" s="128"/>
      <c r="BC56" s="141"/>
      <c r="BD56" s="141"/>
      <c r="BE56" s="141"/>
      <c r="BF56" s="141"/>
      <c r="BG56" s="141"/>
      <c r="BH56" s="141"/>
      <c r="BI56" s="135"/>
      <c r="BJ56" s="135"/>
      <c r="BK56" s="141"/>
      <c r="BL56" s="141"/>
      <c r="BM56" s="141"/>
    </row>
    <row r="57" spans="1:65" ht="13.5" customHeight="1">
      <c r="A57" s="141"/>
      <c r="B57" s="886"/>
      <c r="C57" s="883"/>
      <c r="D57" s="883"/>
      <c r="E57" s="884"/>
      <c r="F57" s="898"/>
      <c r="G57" s="902"/>
      <c r="H57" s="906"/>
      <c r="I57" s="907"/>
      <c r="J57" s="907"/>
      <c r="K57" s="907"/>
      <c r="L57" s="907"/>
      <c r="M57" s="908"/>
      <c r="N57" s="895"/>
      <c r="O57" s="539"/>
      <c r="P57" s="132">
        <v>2</v>
      </c>
      <c r="Q57" s="175" t="s">
        <v>100</v>
      </c>
      <c r="R57" s="132">
        <v>0</v>
      </c>
      <c r="S57" s="895"/>
      <c r="T57" s="539"/>
      <c r="U57" s="912"/>
      <c r="V57" s="913"/>
      <c r="W57" s="913"/>
      <c r="X57" s="913"/>
      <c r="Y57" s="913"/>
      <c r="Z57" s="914"/>
      <c r="AA57" s="889"/>
      <c r="AB57" s="603"/>
      <c r="AC57" s="595"/>
      <c r="AD57" s="596"/>
      <c r="AE57" s="596"/>
      <c r="AF57" s="596"/>
      <c r="AG57" s="596"/>
      <c r="AH57" s="597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33"/>
      <c r="AW57" s="128"/>
      <c r="AX57" s="128"/>
      <c r="AY57" s="128"/>
      <c r="AZ57" s="128"/>
      <c r="BA57" s="30"/>
      <c r="BB57" s="128"/>
      <c r="BC57" s="141"/>
      <c r="BD57" s="141"/>
      <c r="BE57" s="141"/>
      <c r="BF57" s="141"/>
      <c r="BG57" s="141"/>
      <c r="BH57" s="141"/>
      <c r="BI57" s="135"/>
      <c r="BJ57" s="135"/>
      <c r="BK57" s="141"/>
      <c r="BL57" s="141"/>
      <c r="BM57" s="141"/>
    </row>
    <row r="58" spans="1:65" ht="13.5" customHeight="1">
      <c r="A58" s="141"/>
      <c r="B58" s="145"/>
      <c r="C58" s="13"/>
      <c r="D58" s="13"/>
      <c r="E58" s="13"/>
      <c r="F58" s="13"/>
      <c r="G58" s="151"/>
      <c r="H58" s="151" t="s">
        <v>166</v>
      </c>
      <c r="I58" s="13"/>
      <c r="J58" s="13"/>
      <c r="K58" s="13"/>
      <c r="L58" s="13"/>
      <c r="M58" s="13"/>
      <c r="N58" s="13"/>
      <c r="O58" s="177"/>
      <c r="P58" s="146"/>
      <c r="Q58" s="21" t="s">
        <v>167</v>
      </c>
      <c r="R58" s="146"/>
      <c r="S58" s="177"/>
      <c r="T58" s="13"/>
      <c r="U58" s="151" t="s">
        <v>166</v>
      </c>
      <c r="V58" s="13"/>
      <c r="W58" s="13"/>
      <c r="X58" s="13"/>
      <c r="Y58" s="13"/>
      <c r="Z58" s="13"/>
      <c r="AA58" s="151"/>
      <c r="AB58" s="13"/>
      <c r="AC58" s="13"/>
      <c r="AD58" s="13"/>
      <c r="AE58" s="13"/>
      <c r="AF58" s="13"/>
      <c r="AG58" s="178"/>
      <c r="AH58" s="151"/>
      <c r="AJ58" s="136"/>
      <c r="AK58" s="136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31"/>
      <c r="AX58" s="141"/>
      <c r="AY58" s="128"/>
      <c r="AZ58" s="141"/>
      <c r="BA58" s="31"/>
      <c r="BB58" s="141"/>
      <c r="BC58" s="136"/>
      <c r="BD58" s="141"/>
      <c r="BE58" s="141"/>
      <c r="BF58" s="141"/>
      <c r="BG58" s="141"/>
      <c r="BH58" s="141"/>
      <c r="BI58" s="136"/>
      <c r="BJ58" s="136"/>
      <c r="BK58" s="141"/>
      <c r="BL58" s="141"/>
      <c r="BM58" s="141"/>
    </row>
    <row r="59" spans="1:65" ht="13.5" customHeight="1">
      <c r="A59" s="141"/>
      <c r="B59" s="145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42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78"/>
      <c r="AH59" s="151"/>
      <c r="AJ59" s="136"/>
      <c r="AK59" s="136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31"/>
      <c r="AX59" s="141"/>
      <c r="AY59" s="128"/>
      <c r="AZ59" s="141"/>
      <c r="BA59" s="31"/>
      <c r="BB59" s="141"/>
      <c r="BC59" s="141"/>
      <c r="BD59" s="141"/>
      <c r="BE59" s="141"/>
      <c r="BF59" s="141"/>
      <c r="BG59" s="141"/>
      <c r="BH59" s="141"/>
      <c r="BI59" s="136"/>
      <c r="BJ59" s="136"/>
      <c r="BK59" s="141"/>
      <c r="BL59" s="141"/>
      <c r="BM59" s="141"/>
    </row>
    <row r="60" spans="1:65" ht="13.5" customHeight="1">
      <c r="A60" s="141"/>
      <c r="B60" s="885" t="s">
        <v>161</v>
      </c>
      <c r="C60" s="881" t="s">
        <v>298</v>
      </c>
      <c r="D60" s="881"/>
      <c r="E60" s="882"/>
      <c r="F60" s="604" t="s">
        <v>162</v>
      </c>
      <c r="G60" s="901"/>
      <c r="H60" s="903" t="s">
        <v>336</v>
      </c>
      <c r="I60" s="904"/>
      <c r="J60" s="904"/>
      <c r="K60" s="904"/>
      <c r="L60" s="904"/>
      <c r="M60" s="905"/>
      <c r="N60" s="894">
        <v>0</v>
      </c>
      <c r="O60" s="509"/>
      <c r="P60" s="131">
        <v>0</v>
      </c>
      <c r="Q60" s="174" t="s">
        <v>100</v>
      </c>
      <c r="R60" s="131">
        <v>5</v>
      </c>
      <c r="S60" s="894">
        <v>7</v>
      </c>
      <c r="T60" s="509"/>
      <c r="U60" s="909" t="s">
        <v>337</v>
      </c>
      <c r="V60" s="910"/>
      <c r="W60" s="910"/>
      <c r="X60" s="910"/>
      <c r="Y60" s="910"/>
      <c r="Z60" s="911"/>
      <c r="AA60" s="888" t="s">
        <v>163</v>
      </c>
      <c r="AB60" s="600"/>
      <c r="AC60" s="586" t="s">
        <v>313</v>
      </c>
      <c r="AD60" s="593"/>
      <c r="AE60" s="593"/>
      <c r="AF60" s="593"/>
      <c r="AG60" s="593"/>
      <c r="AH60" s="594"/>
      <c r="AJ60" s="135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33"/>
      <c r="AW60" s="128"/>
      <c r="AX60" s="128"/>
      <c r="AY60" s="128"/>
      <c r="AZ60" s="128"/>
      <c r="BA60" s="29"/>
      <c r="BB60" s="128"/>
      <c r="BC60" s="141"/>
      <c r="BD60" s="141"/>
      <c r="BE60" s="141"/>
      <c r="BF60" s="141"/>
      <c r="BG60" s="141"/>
      <c r="BH60" s="141"/>
      <c r="BI60" s="135"/>
      <c r="BJ60" s="135"/>
      <c r="BK60" s="141"/>
      <c r="BL60" s="141"/>
      <c r="BM60" s="141"/>
    </row>
    <row r="61" spans="1:65" ht="13.5" customHeight="1">
      <c r="A61" s="141"/>
      <c r="B61" s="886"/>
      <c r="C61" s="883"/>
      <c r="D61" s="883"/>
      <c r="E61" s="884"/>
      <c r="F61" s="898"/>
      <c r="G61" s="902"/>
      <c r="H61" s="906"/>
      <c r="I61" s="907"/>
      <c r="J61" s="907"/>
      <c r="K61" s="907"/>
      <c r="L61" s="907"/>
      <c r="M61" s="908"/>
      <c r="N61" s="895"/>
      <c r="O61" s="539"/>
      <c r="P61" s="132">
        <v>0</v>
      </c>
      <c r="Q61" s="175" t="s">
        <v>100</v>
      </c>
      <c r="R61" s="132">
        <v>2</v>
      </c>
      <c r="S61" s="895"/>
      <c r="T61" s="539"/>
      <c r="U61" s="912"/>
      <c r="V61" s="913"/>
      <c r="W61" s="913"/>
      <c r="X61" s="913"/>
      <c r="Y61" s="913"/>
      <c r="Z61" s="914"/>
      <c r="AA61" s="889"/>
      <c r="AB61" s="603"/>
      <c r="AC61" s="595"/>
      <c r="AD61" s="596"/>
      <c r="AE61" s="596"/>
      <c r="AF61" s="596"/>
      <c r="AG61" s="596"/>
      <c r="AH61" s="597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33"/>
      <c r="AW61" s="128"/>
      <c r="AX61" s="128"/>
      <c r="AY61" s="128"/>
      <c r="AZ61" s="128"/>
      <c r="BA61" s="30"/>
      <c r="BB61" s="128"/>
      <c r="BC61" s="141"/>
      <c r="BD61" s="141"/>
      <c r="BE61" s="141"/>
      <c r="BF61" s="141"/>
      <c r="BG61" s="141"/>
      <c r="BH61" s="141"/>
      <c r="BI61" s="135"/>
      <c r="BJ61" s="135"/>
      <c r="BK61" s="141"/>
      <c r="BL61" s="141"/>
      <c r="BM61" s="141"/>
    </row>
    <row r="62" spans="1:65" ht="13.5" customHeight="1">
      <c r="A62" s="141"/>
      <c r="B62" s="151"/>
      <c r="C62" s="151"/>
      <c r="D62" s="151"/>
      <c r="E62" s="151"/>
      <c r="F62" s="151"/>
      <c r="G62" s="151"/>
      <c r="H62" s="151" t="s">
        <v>166</v>
      </c>
      <c r="I62" s="151"/>
      <c r="J62" s="151"/>
      <c r="K62" s="151"/>
      <c r="L62" s="151"/>
      <c r="M62" s="151"/>
      <c r="N62" s="151"/>
      <c r="O62" s="177"/>
      <c r="P62" s="146"/>
      <c r="Q62" s="21" t="s">
        <v>167</v>
      </c>
      <c r="R62" s="146"/>
      <c r="S62" s="177"/>
      <c r="T62" s="151"/>
      <c r="U62" s="151" t="s">
        <v>166</v>
      </c>
      <c r="V62" s="151"/>
      <c r="W62" s="151"/>
      <c r="X62" s="151"/>
      <c r="Y62" s="151"/>
      <c r="Z62" s="151"/>
      <c r="AA62" s="151"/>
      <c r="AB62" s="151"/>
      <c r="AC62" s="151" t="s">
        <v>168</v>
      </c>
      <c r="AD62" s="151"/>
      <c r="AE62" s="151"/>
      <c r="AF62" s="151"/>
      <c r="AG62" s="151"/>
      <c r="AH62" s="151"/>
      <c r="AJ62" s="136"/>
      <c r="AK62" s="136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28"/>
      <c r="AZ62" s="141"/>
      <c r="BA62" s="141"/>
      <c r="BB62" s="141"/>
      <c r="BC62" s="136"/>
      <c r="BD62" s="141"/>
      <c r="BE62" s="141"/>
      <c r="BF62" s="141"/>
      <c r="BG62" s="141"/>
      <c r="BH62" s="141"/>
      <c r="BI62" s="136"/>
      <c r="BJ62" s="136"/>
      <c r="BK62" s="141"/>
      <c r="BL62" s="141"/>
      <c r="BM62" s="141"/>
    </row>
    <row r="63" spans="1:65" ht="13.5" customHeight="1">
      <c r="A63" s="141"/>
      <c r="C63" s="179"/>
      <c r="D63" s="179"/>
      <c r="E63" s="179"/>
      <c r="F63" s="179"/>
      <c r="G63" s="179"/>
      <c r="H63" s="179"/>
      <c r="P63" s="141"/>
      <c r="Q63" s="141"/>
      <c r="R63" s="141"/>
      <c r="U63" s="179"/>
      <c r="V63" s="179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</row>
    <row r="64" spans="1:65" ht="13.5" customHeight="1">
      <c r="A64" s="141"/>
      <c r="C64" s="179"/>
      <c r="D64" s="179"/>
      <c r="E64" s="179"/>
      <c r="F64" s="179"/>
      <c r="G64" s="179"/>
      <c r="H64" s="179"/>
      <c r="P64" s="141"/>
      <c r="Q64" s="141"/>
      <c r="R64" s="141"/>
      <c r="U64" s="179"/>
      <c r="V64" s="179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</row>
    <row r="65" spans="1:33" ht="15" customHeight="1">
      <c r="A65" s="141"/>
      <c r="C65" s="179"/>
      <c r="D65" s="32"/>
      <c r="E65" s="32"/>
      <c r="F65" s="32"/>
      <c r="G65" s="32"/>
      <c r="H65" s="32"/>
      <c r="I65" s="32"/>
      <c r="J65" s="32"/>
      <c r="N65" s="624" t="s">
        <v>342</v>
      </c>
      <c r="O65" s="622"/>
      <c r="P65" s="622"/>
      <c r="Q65" s="622"/>
      <c r="R65" s="622"/>
      <c r="S65" s="622"/>
      <c r="T65" s="622"/>
      <c r="U65" s="179"/>
      <c r="V65" s="179"/>
      <c r="X65" s="141"/>
      <c r="Y65" s="141"/>
      <c r="Z65" s="141"/>
      <c r="AA65" s="141"/>
      <c r="AB65" s="141"/>
      <c r="AC65" s="141"/>
    </row>
    <row r="66" spans="1:33" ht="20.100000000000001" customHeight="1">
      <c r="A66" s="141"/>
      <c r="C66" s="179"/>
      <c r="D66" s="128"/>
      <c r="E66" s="128"/>
      <c r="F66" s="128"/>
      <c r="G66" s="141"/>
      <c r="H66" s="141"/>
      <c r="I66" s="141"/>
      <c r="J66" s="141"/>
      <c r="K66" s="835" t="s">
        <v>156</v>
      </c>
      <c r="L66" s="887"/>
      <c r="M66" s="817"/>
      <c r="N66" s="1022" t="s">
        <v>337</v>
      </c>
      <c r="O66" s="244"/>
      <c r="P66" s="244"/>
      <c r="Q66" s="244"/>
      <c r="R66" s="244"/>
      <c r="S66" s="244"/>
      <c r="T66" s="244"/>
      <c r="U66" s="244"/>
      <c r="V66" s="244"/>
      <c r="W66" s="246"/>
      <c r="X66" s="141"/>
      <c r="Y66" s="141"/>
      <c r="Z66" s="141"/>
      <c r="AA66" s="141"/>
      <c r="AB66" s="141"/>
      <c r="AC66" s="141"/>
    </row>
    <row r="67" spans="1:33" ht="20.100000000000001" customHeight="1">
      <c r="A67" s="141"/>
      <c r="C67" s="179"/>
      <c r="D67" s="128"/>
      <c r="E67" s="128"/>
      <c r="F67" s="128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28"/>
      <c r="R67" s="128"/>
      <c r="S67" s="128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</row>
    <row r="68" spans="1:33" ht="20.100000000000001" customHeight="1">
      <c r="A68" s="141"/>
      <c r="C68" s="179"/>
      <c r="D68" s="128"/>
      <c r="E68" s="128"/>
      <c r="F68" s="128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28"/>
      <c r="R68" s="128"/>
      <c r="S68" s="128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</row>
    <row r="69" spans="1:33" ht="20.100000000000001" customHeight="1">
      <c r="A69" s="141"/>
      <c r="C69" s="179"/>
      <c r="D69" s="128"/>
      <c r="E69" s="128"/>
      <c r="F69" s="128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28"/>
      <c r="R69" s="128"/>
      <c r="S69" s="128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</row>
    <row r="70" spans="1:33" ht="20.100000000000001" customHeight="1">
      <c r="A70" s="141"/>
      <c r="C70" s="179"/>
      <c r="D70" s="128"/>
      <c r="E70" s="128"/>
      <c r="F70" s="128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28"/>
      <c r="R70" s="128"/>
      <c r="S70" s="128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</row>
    <row r="71" spans="1:33" s="141" customFormat="1" ht="10.5" customHeight="1">
      <c r="B71" s="128"/>
      <c r="D71" s="24"/>
      <c r="E71" s="24"/>
      <c r="F71" s="148"/>
      <c r="H71" s="128"/>
      <c r="I71" s="128"/>
      <c r="J71" s="128"/>
      <c r="K71" s="128"/>
      <c r="M71" s="35"/>
      <c r="N71" s="36"/>
      <c r="O71" s="36"/>
      <c r="P71" s="36"/>
      <c r="R71" s="128"/>
      <c r="S71" s="128"/>
      <c r="U71" s="24"/>
      <c r="V71" s="24"/>
      <c r="W71" s="148"/>
      <c r="Y71" s="128"/>
      <c r="Z71" s="128"/>
      <c r="AA71" s="128"/>
      <c r="AB71" s="128"/>
      <c r="AD71" s="35"/>
      <c r="AE71" s="36"/>
      <c r="AF71" s="36"/>
      <c r="AG71" s="36"/>
    </row>
    <row r="72" spans="1:33" s="141" customFormat="1" ht="10.5" customHeight="1">
      <c r="B72" s="128"/>
      <c r="D72" s="148"/>
      <c r="E72" s="148"/>
      <c r="F72" s="148"/>
      <c r="H72" s="128"/>
      <c r="I72" s="128"/>
      <c r="J72" s="128"/>
      <c r="K72" s="128"/>
      <c r="M72" s="36"/>
      <c r="N72" s="36"/>
      <c r="O72" s="36"/>
      <c r="P72" s="36"/>
      <c r="R72" s="128"/>
      <c r="S72" s="128"/>
      <c r="U72" s="148"/>
      <c r="V72" s="148"/>
      <c r="W72" s="148"/>
      <c r="Y72" s="128"/>
      <c r="Z72" s="128"/>
      <c r="AA72" s="128"/>
      <c r="AB72" s="128"/>
      <c r="AD72" s="36"/>
      <c r="AE72" s="36"/>
      <c r="AF72" s="36"/>
      <c r="AG72" s="36"/>
    </row>
    <row r="73" spans="1:33" s="141" customFormat="1" ht="10.5" customHeight="1">
      <c r="M73" s="36"/>
      <c r="N73" s="36"/>
      <c r="O73" s="36"/>
      <c r="P73" s="36"/>
      <c r="AD73" s="36"/>
      <c r="AE73" s="36"/>
      <c r="AF73" s="36"/>
      <c r="AG73" s="36"/>
    </row>
    <row r="74" spans="1:33" s="141" customFormat="1" ht="10.5" customHeight="1">
      <c r="B74" s="128"/>
      <c r="D74" s="24"/>
      <c r="E74" s="24"/>
      <c r="F74" s="148"/>
      <c r="H74" s="128"/>
      <c r="I74" s="128"/>
      <c r="J74" s="128"/>
      <c r="K74" s="128"/>
      <c r="M74" s="35"/>
      <c r="N74" s="36"/>
      <c r="O74" s="36"/>
      <c r="P74" s="36"/>
      <c r="R74" s="128"/>
      <c r="S74" s="128"/>
      <c r="U74" s="24"/>
      <c r="V74" s="24"/>
      <c r="W74" s="148"/>
      <c r="Y74" s="128"/>
      <c r="Z74" s="128"/>
      <c r="AA74" s="128"/>
      <c r="AB74" s="128"/>
      <c r="AD74" s="35"/>
      <c r="AE74" s="36"/>
      <c r="AF74" s="36"/>
      <c r="AG74" s="36"/>
    </row>
    <row r="75" spans="1:33" s="141" customFormat="1" ht="9.6" customHeight="1">
      <c r="B75" s="128"/>
      <c r="D75" s="148"/>
      <c r="E75" s="148"/>
      <c r="F75" s="148"/>
      <c r="H75" s="128"/>
      <c r="I75" s="128"/>
      <c r="J75" s="128"/>
      <c r="K75" s="128"/>
      <c r="M75" s="36"/>
      <c r="N75" s="36"/>
      <c r="O75" s="36"/>
      <c r="P75" s="36"/>
      <c r="R75" s="128"/>
      <c r="S75" s="128"/>
      <c r="U75" s="148"/>
      <c r="V75" s="148"/>
      <c r="W75" s="148"/>
      <c r="Y75" s="128"/>
      <c r="Z75" s="128"/>
      <c r="AA75" s="128"/>
      <c r="AB75" s="128"/>
      <c r="AD75" s="36"/>
      <c r="AE75" s="36"/>
      <c r="AF75" s="36"/>
      <c r="AG75" s="36"/>
    </row>
    <row r="76" spans="1:33" s="141" customFormat="1" ht="9.6" customHeight="1">
      <c r="M76" s="36"/>
      <c r="N76" s="36"/>
      <c r="O76" s="36"/>
      <c r="P76" s="36"/>
      <c r="AD76" s="36"/>
      <c r="AE76" s="36"/>
      <c r="AF76" s="36"/>
      <c r="AG76" s="36"/>
    </row>
    <row r="77" spans="1:33" s="141" customFormat="1" ht="9.6" customHeight="1">
      <c r="B77" s="128"/>
      <c r="D77" s="24"/>
      <c r="E77" s="24"/>
      <c r="F77" s="148"/>
      <c r="H77" s="128"/>
      <c r="I77" s="128"/>
      <c r="J77" s="128"/>
      <c r="K77" s="128"/>
      <c r="M77" s="35"/>
      <c r="N77" s="36"/>
      <c r="O77" s="36"/>
      <c r="P77" s="36"/>
      <c r="R77" s="128"/>
      <c r="S77" s="128"/>
      <c r="U77" s="24"/>
      <c r="V77" s="24"/>
      <c r="W77" s="148"/>
      <c r="Y77" s="128"/>
      <c r="Z77" s="128"/>
      <c r="AA77" s="128"/>
      <c r="AB77" s="128"/>
      <c r="AD77" s="35"/>
      <c r="AE77" s="36"/>
      <c r="AF77" s="36"/>
      <c r="AG77" s="36"/>
    </row>
    <row r="78" spans="1:33" s="141" customFormat="1" ht="9.6" customHeight="1">
      <c r="B78" s="128"/>
      <c r="D78" s="148"/>
      <c r="E78" s="148"/>
      <c r="F78" s="148"/>
      <c r="H78" s="128"/>
      <c r="I78" s="128"/>
      <c r="J78" s="128"/>
      <c r="K78" s="128"/>
      <c r="M78" s="36"/>
      <c r="N78" s="36"/>
      <c r="O78" s="36"/>
      <c r="P78" s="36"/>
      <c r="R78" s="128"/>
      <c r="S78" s="128"/>
      <c r="U78" s="148"/>
      <c r="V78" s="148"/>
      <c r="W78" s="148"/>
      <c r="Y78" s="128"/>
      <c r="Z78" s="128"/>
      <c r="AA78" s="128"/>
      <c r="AB78" s="128"/>
      <c r="AD78" s="36"/>
      <c r="AE78" s="36"/>
      <c r="AF78" s="36"/>
      <c r="AG78" s="36"/>
    </row>
    <row r="79" spans="1:33" s="141" customFormat="1" ht="9.6" customHeight="1">
      <c r="E79" s="128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36"/>
      <c r="Q79" s="36"/>
      <c r="R79" s="36"/>
      <c r="S79" s="36"/>
    </row>
    <row r="80" spans="1:33" s="141" customFormat="1" ht="9.6" customHeight="1">
      <c r="F80" s="11"/>
      <c r="G80" s="135"/>
      <c r="H80" s="135"/>
      <c r="I80" s="11"/>
      <c r="J80" s="135"/>
    </row>
    <row r="81" spans="5:10" s="141" customFormat="1" ht="9.6" customHeight="1">
      <c r="F81" s="135"/>
      <c r="G81" s="135"/>
      <c r="I81" s="135"/>
      <c r="J81" s="135"/>
    </row>
    <row r="82" spans="5:10" s="141" customFormat="1" ht="11.45" customHeight="1">
      <c r="E82" s="128"/>
    </row>
    <row r="83" spans="5:10" s="141" customFormat="1">
      <c r="E83" s="128"/>
    </row>
    <row r="84" spans="5:10" s="141" customFormat="1"/>
    <row r="85" spans="5:10" s="141" customFormat="1"/>
    <row r="86" spans="5:10" s="141" customFormat="1"/>
    <row r="87" spans="5:10" s="141" customFormat="1"/>
    <row r="88" spans="5:10" s="141" customFormat="1"/>
    <row r="89" spans="5:10" s="141" customFormat="1"/>
    <row r="90" spans="5:10" s="141" customFormat="1"/>
    <row r="91" spans="5:10" s="141" customFormat="1"/>
    <row r="92" spans="5:10" s="141" customFormat="1"/>
    <row r="93" spans="5:10" s="141" customFormat="1"/>
    <row r="94" spans="5:10" s="141" customFormat="1"/>
    <row r="95" spans="5:10" s="141" customFormat="1"/>
    <row r="96" spans="5:10" s="141" customFormat="1"/>
    <row r="97" s="141" customFormat="1"/>
    <row r="98" s="141" customFormat="1"/>
    <row r="99" s="141" customFormat="1"/>
    <row r="100" s="141" customFormat="1"/>
    <row r="101" s="141" customFormat="1"/>
    <row r="102" s="141" customFormat="1"/>
    <row r="103" s="141" customFormat="1"/>
    <row r="104" s="141" customFormat="1"/>
    <row r="105" s="141" customFormat="1"/>
    <row r="106" s="141" customFormat="1"/>
    <row r="107" s="141" customFormat="1"/>
    <row r="108" s="141" customFormat="1"/>
    <row r="109" s="141" customFormat="1"/>
    <row r="110" s="141" customFormat="1"/>
    <row r="111" s="141" customFormat="1"/>
    <row r="112" s="141" customFormat="1"/>
    <row r="113" s="141" customFormat="1"/>
    <row r="114" s="141" customFormat="1"/>
    <row r="115" s="141" customFormat="1"/>
    <row r="116" s="141" customFormat="1"/>
    <row r="117" s="141" customFormat="1"/>
    <row r="118" s="141" customFormat="1"/>
    <row r="119" s="141" customFormat="1"/>
    <row r="120" s="141" customFormat="1"/>
    <row r="121" s="141" customFormat="1"/>
    <row r="122" s="141" customFormat="1"/>
    <row r="123" s="141" customFormat="1"/>
    <row r="124" s="141" customFormat="1"/>
    <row r="125" s="141" customFormat="1"/>
    <row r="126" s="141" customFormat="1"/>
    <row r="127" s="141" customFormat="1"/>
    <row r="128" s="141" customFormat="1"/>
    <row r="129" s="141" customFormat="1"/>
    <row r="130" s="141" customFormat="1"/>
    <row r="131" s="141" customFormat="1"/>
    <row r="132" s="141" customFormat="1"/>
    <row r="133" s="141" customFormat="1"/>
    <row r="134" s="141" customFormat="1"/>
    <row r="135" s="141" customFormat="1"/>
    <row r="136" s="141" customFormat="1"/>
    <row r="137" s="141" customFormat="1"/>
    <row r="138" s="141" customFormat="1"/>
    <row r="139" s="141" customFormat="1"/>
    <row r="140" s="141" customFormat="1"/>
    <row r="141" s="141" customFormat="1"/>
    <row r="142" s="141" customFormat="1"/>
    <row r="143" s="141" customFormat="1"/>
    <row r="144" s="141" customFormat="1"/>
    <row r="145" s="141" customFormat="1"/>
    <row r="146" s="141" customFormat="1"/>
    <row r="147" s="141" customFormat="1"/>
    <row r="148" s="141" customFormat="1"/>
    <row r="149" s="141" customFormat="1"/>
    <row r="150" s="141" customFormat="1"/>
    <row r="151" s="141" customFormat="1"/>
    <row r="152" s="141" customFormat="1"/>
    <row r="153" s="141" customFormat="1"/>
    <row r="154" s="141" customFormat="1"/>
    <row r="155" s="141" customFormat="1"/>
    <row r="156" s="141" customFormat="1"/>
    <row r="157" s="141" customFormat="1"/>
    <row r="158" s="141" customFormat="1"/>
    <row r="159" s="141" customFormat="1"/>
    <row r="160" s="141" customFormat="1"/>
    <row r="161" s="141" customFormat="1"/>
    <row r="162" s="141" customFormat="1"/>
    <row r="163" s="141" customFormat="1"/>
    <row r="164" s="141" customFormat="1"/>
    <row r="165" s="141" customFormat="1"/>
    <row r="166" s="141" customFormat="1"/>
    <row r="167" s="141" customFormat="1"/>
    <row r="168" s="141" customFormat="1"/>
    <row r="169" s="141" customFormat="1"/>
    <row r="170" s="141" customFormat="1"/>
    <row r="171" s="141" customFormat="1"/>
    <row r="172" s="141" customFormat="1"/>
    <row r="173" s="141" customFormat="1"/>
    <row r="174" s="141" customFormat="1"/>
    <row r="175" s="141" customFormat="1"/>
    <row r="176" s="141" customFormat="1"/>
    <row r="177" s="141" customFormat="1"/>
    <row r="178" s="141" customFormat="1"/>
    <row r="179" s="141" customFormat="1"/>
    <row r="180" s="141" customFormat="1"/>
    <row r="181" s="141" customFormat="1"/>
    <row r="182" s="141" customFormat="1"/>
    <row r="183" s="141" customFormat="1"/>
    <row r="184" s="141" customFormat="1"/>
    <row r="185" s="141" customFormat="1"/>
    <row r="186" s="141" customFormat="1"/>
    <row r="187" s="141" customFormat="1"/>
    <row r="188" s="141" customFormat="1"/>
    <row r="189" s="141" customFormat="1"/>
    <row r="190" s="141" customFormat="1"/>
    <row r="191" s="141" customFormat="1"/>
    <row r="192" s="141" customFormat="1"/>
    <row r="193" s="141" customFormat="1"/>
    <row r="194" s="141" customFormat="1"/>
    <row r="195" s="141" customFormat="1"/>
    <row r="196" s="141" customFormat="1"/>
    <row r="197" s="141" customFormat="1"/>
    <row r="198" s="141" customFormat="1"/>
    <row r="199" s="141" customFormat="1"/>
    <row r="200" s="141" customFormat="1"/>
    <row r="201" s="141" customFormat="1"/>
    <row r="202" s="141" customFormat="1"/>
    <row r="203" s="141" customFormat="1"/>
    <row r="204" s="141" customFormat="1"/>
    <row r="205" s="141" customFormat="1"/>
    <row r="206" s="141" customFormat="1"/>
    <row r="207" s="141" customFormat="1"/>
    <row r="208" s="141" customFormat="1"/>
    <row r="209" s="141" customFormat="1"/>
    <row r="210" s="141" customFormat="1"/>
    <row r="211" s="141" customFormat="1"/>
    <row r="212" s="141" customFormat="1"/>
    <row r="213" s="141" customFormat="1"/>
    <row r="214" s="141" customFormat="1"/>
    <row r="215" s="141" customFormat="1"/>
    <row r="216" s="141" customFormat="1"/>
    <row r="217" s="141" customFormat="1"/>
    <row r="218" s="141" customFormat="1"/>
    <row r="219" s="141" customFormat="1"/>
    <row r="220" s="141" customFormat="1"/>
    <row r="221" s="141" customFormat="1"/>
    <row r="222" s="141" customFormat="1"/>
    <row r="223" s="141" customFormat="1"/>
    <row r="224" s="141" customFormat="1"/>
    <row r="225" s="141" customFormat="1"/>
    <row r="226" s="141" customFormat="1"/>
    <row r="227" s="141" customFormat="1"/>
  </sheetData>
  <mergeCells count="84">
    <mergeCell ref="N65:T65"/>
    <mergeCell ref="K66:M66"/>
    <mergeCell ref="N66:W66"/>
    <mergeCell ref="S60:T61"/>
    <mergeCell ref="S56:T57"/>
    <mergeCell ref="U56:Z57"/>
    <mergeCell ref="AA56:AB57"/>
    <mergeCell ref="AC56:AH57"/>
    <mergeCell ref="B60:B61"/>
    <mergeCell ref="C60:E61"/>
    <mergeCell ref="F60:G61"/>
    <mergeCell ref="H60:M61"/>
    <mergeCell ref="N60:O61"/>
    <mergeCell ref="U60:Z61"/>
    <mergeCell ref="AA60:AB61"/>
    <mergeCell ref="AC60:AH61"/>
    <mergeCell ref="B56:B57"/>
    <mergeCell ref="C56:E57"/>
    <mergeCell ref="F56:G57"/>
    <mergeCell ref="H56:M57"/>
    <mergeCell ref="N56:O57"/>
    <mergeCell ref="AA48:AB49"/>
    <mergeCell ref="AC48:AH49"/>
    <mergeCell ref="B52:B53"/>
    <mergeCell ref="C52:E53"/>
    <mergeCell ref="F52:G53"/>
    <mergeCell ref="H52:M53"/>
    <mergeCell ref="N52:O53"/>
    <mergeCell ref="S52:T53"/>
    <mergeCell ref="U52:Z53"/>
    <mergeCell ref="AA52:AB53"/>
    <mergeCell ref="AC52:AH53"/>
    <mergeCell ref="U44:Z45"/>
    <mergeCell ref="AA44:AB45"/>
    <mergeCell ref="AC44:AH45"/>
    <mergeCell ref="B48:B49"/>
    <mergeCell ref="C48:E49"/>
    <mergeCell ref="F48:G49"/>
    <mergeCell ref="H48:M49"/>
    <mergeCell ref="N48:O49"/>
    <mergeCell ref="S48:T49"/>
    <mergeCell ref="U48:Z49"/>
    <mergeCell ref="B44:B45"/>
    <mergeCell ref="C44:E45"/>
    <mergeCell ref="F44:G45"/>
    <mergeCell ref="H44:M45"/>
    <mergeCell ref="N44:O45"/>
    <mergeCell ref="S44:T45"/>
    <mergeCell ref="B38:M39"/>
    <mergeCell ref="Y40:AH40"/>
    <mergeCell ref="B41:E42"/>
    <mergeCell ref="F41:AB42"/>
    <mergeCell ref="AC41:AH41"/>
    <mergeCell ref="AC42:AH42"/>
    <mergeCell ref="V23:V24"/>
    <mergeCell ref="W23:X24"/>
    <mergeCell ref="Y23:AD24"/>
    <mergeCell ref="Q28:Q29"/>
    <mergeCell ref="V33:V34"/>
    <mergeCell ref="W33:X34"/>
    <mergeCell ref="Y33:AD34"/>
    <mergeCell ref="AE17:AG18"/>
    <mergeCell ref="A20:C21"/>
    <mergeCell ref="D20:I21"/>
    <mergeCell ref="K20:K21"/>
    <mergeCell ref="O20:O21"/>
    <mergeCell ref="P20:U21"/>
    <mergeCell ref="W11:X12"/>
    <mergeCell ref="Y11:AD12"/>
    <mergeCell ref="Q12:Q13"/>
    <mergeCell ref="V17:V18"/>
    <mergeCell ref="W17:X18"/>
    <mergeCell ref="Y17:AD18"/>
    <mergeCell ref="V11:V12"/>
    <mergeCell ref="B7:M8"/>
    <mergeCell ref="T8:T9"/>
    <mergeCell ref="M10:M11"/>
    <mergeCell ref="A1:AH1"/>
    <mergeCell ref="A2:AH2"/>
    <mergeCell ref="A3:AH3"/>
    <mergeCell ref="B5:M6"/>
    <mergeCell ref="V5:V6"/>
    <mergeCell ref="W5:X6"/>
    <mergeCell ref="Y5:AD6"/>
  </mergeCells>
  <phoneticPr fontId="28"/>
  <printOptions horizontalCentered="1"/>
  <pageMargins left="0" right="0" top="0.39305555555555599" bottom="0.196527777777778" header="0.31458333333333299" footer="0.31458333333333299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54"/>
  <sheetViews>
    <sheetView view="pageBreakPreview" topLeftCell="A9" zoomScaleNormal="100" zoomScaleSheetLayoutView="100" workbookViewId="0">
      <selection sqref="A1:AP2"/>
    </sheetView>
  </sheetViews>
  <sheetFormatPr defaultColWidth="3.5" defaultRowHeight="18" customHeight="1"/>
  <cols>
    <col min="1" max="1" width="3.5" style="81" customWidth="1"/>
    <col min="2" max="2" width="3.5" style="81"/>
    <col min="3" max="3" width="3.5" style="81" customWidth="1"/>
    <col min="4" max="43" width="3.5" style="81"/>
    <col min="44" max="44" width="3.5" style="81" hidden="1" customWidth="1"/>
    <col min="45" max="46" width="3.5" style="83" hidden="1" customWidth="1"/>
    <col min="47" max="47" width="0" style="81" hidden="1" customWidth="1"/>
    <col min="48" max="49" width="3.5" style="81"/>
    <col min="50" max="50" width="3.875" style="81" customWidth="1"/>
    <col min="51" max="16384" width="3.5" style="81"/>
  </cols>
  <sheetData>
    <row r="1" spans="1:50" ht="41.25" customHeight="1">
      <c r="A1" s="486" t="s">
        <v>201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7"/>
      <c r="AH1" s="487"/>
      <c r="AI1" s="487"/>
      <c r="AJ1" s="487"/>
      <c r="AK1" s="487"/>
      <c r="AL1" s="487"/>
      <c r="AM1" s="487"/>
      <c r="AN1" s="487"/>
      <c r="AO1" s="487"/>
      <c r="AP1" s="487"/>
      <c r="AQ1" s="488"/>
      <c r="AS1" s="82">
        <v>1</v>
      </c>
    </row>
    <row r="2" spans="1:50" ht="18" customHeight="1">
      <c r="C2" s="489" t="s">
        <v>91</v>
      </c>
      <c r="D2" s="489"/>
      <c r="E2" s="489"/>
      <c r="F2" s="489"/>
      <c r="G2" s="490" t="str">
        <f ca="1">INDIRECT("４月２０日組合せ!e"&amp;2*ROW()+1+19*($AS$1-1))</f>
        <v>グリーンパーク白沢Ａ(北)  会場</v>
      </c>
      <c r="H2" s="490"/>
      <c r="I2" s="490"/>
      <c r="J2" s="490"/>
      <c r="K2" s="490"/>
      <c r="L2" s="490"/>
      <c r="M2" s="490"/>
      <c r="N2" s="490"/>
      <c r="O2" s="490"/>
      <c r="P2" s="489" t="s">
        <v>92</v>
      </c>
      <c r="Q2" s="489"/>
      <c r="R2" s="489"/>
      <c r="S2" s="489"/>
      <c r="T2" s="491" t="str">
        <f ca="1">K5</f>
        <v>岡西ＦＣ</v>
      </c>
      <c r="U2" s="492"/>
      <c r="V2" s="492"/>
      <c r="W2" s="492"/>
      <c r="X2" s="492"/>
      <c r="Y2" s="492"/>
      <c r="Z2" s="492"/>
      <c r="AA2" s="492"/>
      <c r="AB2" s="492"/>
      <c r="AC2" s="489" t="s">
        <v>93</v>
      </c>
      <c r="AD2" s="489"/>
      <c r="AE2" s="489"/>
      <c r="AF2" s="489"/>
      <c r="AG2" s="493">
        <v>43575</v>
      </c>
      <c r="AH2" s="494"/>
      <c r="AI2" s="494"/>
      <c r="AJ2" s="494"/>
      <c r="AK2" s="494"/>
      <c r="AL2" s="494"/>
      <c r="AM2" s="495" t="str">
        <f>"（"&amp;TEXT(AG2,"aaa")&amp;"）"</f>
        <v>（土）</v>
      </c>
      <c r="AN2" s="495"/>
      <c r="AO2" s="496"/>
      <c r="AP2" s="84"/>
    </row>
    <row r="3" spans="1:50" ht="18" customHeight="1"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6"/>
      <c r="X3" s="86"/>
      <c r="Y3" s="86"/>
      <c r="Z3" s="86"/>
      <c r="AA3" s="86"/>
      <c r="AB3" s="86"/>
      <c r="AC3" s="86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</row>
    <row r="4" spans="1:50" ht="18" customHeight="1">
      <c r="H4" s="502" t="s">
        <v>193</v>
      </c>
      <c r="I4" s="505">
        <v>1</v>
      </c>
      <c r="J4" s="505"/>
      <c r="K4" s="293" t="str">
        <f ca="1">INDIRECT("４月２０日組合せ!h"&amp;2*ROW()+19*($AS$1-1))</f>
        <v>石井ＦＣ</v>
      </c>
      <c r="L4" s="294"/>
      <c r="M4" s="294"/>
      <c r="N4" s="294"/>
      <c r="O4" s="294"/>
      <c r="P4" s="294"/>
      <c r="Q4" s="294"/>
      <c r="R4" s="299"/>
      <c r="S4" s="294"/>
      <c r="T4" s="300"/>
      <c r="X4" s="506" t="s">
        <v>194</v>
      </c>
      <c r="Y4" s="509">
        <v>4</v>
      </c>
      <c r="Z4" s="510"/>
      <c r="AA4" s="293" t="str">
        <f ca="1">INDIRECT("４月２０日組合せ!h"&amp;2*ROW()+19*($AS$1-1)+6)</f>
        <v>昭和・戸祭ＳＣ</v>
      </c>
      <c r="AB4" s="294"/>
      <c r="AC4" s="294"/>
      <c r="AD4" s="294"/>
      <c r="AE4" s="294"/>
      <c r="AF4" s="294"/>
      <c r="AG4" s="294"/>
      <c r="AH4" s="299"/>
      <c r="AI4" s="294"/>
      <c r="AJ4" s="300"/>
    </row>
    <row r="5" spans="1:50" ht="18" customHeight="1">
      <c r="H5" s="503"/>
      <c r="I5" s="511">
        <v>2</v>
      </c>
      <c r="J5" s="511"/>
      <c r="K5" s="295" t="str">
        <f t="shared" ref="K5:K6" ca="1" si="0">INDIRECT("４月２０日組合せ!h"&amp;2*ROW()+19*($AS$1-1))</f>
        <v>岡西ＦＣ</v>
      </c>
      <c r="L5" s="296"/>
      <c r="M5" s="296"/>
      <c r="N5" s="296"/>
      <c r="O5" s="296"/>
      <c r="P5" s="296"/>
      <c r="Q5" s="296"/>
      <c r="R5" s="301" t="s">
        <v>189</v>
      </c>
      <c r="S5" s="302"/>
      <c r="T5" s="303"/>
      <c r="X5" s="507"/>
      <c r="Y5" s="512">
        <v>5</v>
      </c>
      <c r="Z5" s="513"/>
      <c r="AA5" s="500" t="str">
        <f t="shared" ref="AA5:AA7" ca="1" si="1">INDIRECT("４月２０日組合せ!h"&amp;2*ROW()+19*($AS$1-1)+6)</f>
        <v>ＦＣグラシアス</v>
      </c>
      <c r="AB5" s="501"/>
      <c r="AC5" s="501"/>
      <c r="AD5" s="501"/>
      <c r="AE5" s="501"/>
      <c r="AF5" s="501"/>
      <c r="AG5" s="501"/>
      <c r="AH5" s="514"/>
      <c r="AI5" s="501"/>
      <c r="AJ5" s="515"/>
    </row>
    <row r="6" spans="1:50" ht="18" customHeight="1">
      <c r="H6" s="504"/>
      <c r="I6" s="497">
        <v>3</v>
      </c>
      <c r="J6" s="497"/>
      <c r="K6" s="297" t="str">
        <f t="shared" ca="1" si="0"/>
        <v>清原ＳＳＳ</v>
      </c>
      <c r="L6" s="298"/>
      <c r="M6" s="298"/>
      <c r="N6" s="298"/>
      <c r="O6" s="298"/>
      <c r="P6" s="298"/>
      <c r="Q6" s="298"/>
      <c r="R6" s="304"/>
      <c r="S6" s="305"/>
      <c r="T6" s="306"/>
      <c r="X6" s="507"/>
      <c r="Y6" s="498">
        <v>6</v>
      </c>
      <c r="Z6" s="499"/>
      <c r="AA6" s="500" t="str">
        <f t="shared" ca="1" si="1"/>
        <v>緑が丘ＹＦＣ</v>
      </c>
      <c r="AB6" s="501"/>
      <c r="AC6" s="501"/>
      <c r="AD6" s="501"/>
      <c r="AE6" s="501"/>
      <c r="AF6" s="501"/>
      <c r="AG6" s="501"/>
      <c r="AH6" s="514"/>
      <c r="AI6" s="516"/>
      <c r="AJ6" s="517"/>
    </row>
    <row r="7" spans="1:50" ht="18" customHeight="1">
      <c r="C7" s="97"/>
      <c r="D7" s="85"/>
      <c r="E7" s="85"/>
      <c r="F7" s="85"/>
      <c r="G7" s="85"/>
      <c r="H7" s="85"/>
      <c r="I7" s="98"/>
      <c r="J7" s="98"/>
      <c r="K7" s="98"/>
      <c r="L7" s="98"/>
      <c r="M7" s="98"/>
      <c r="N7" s="98"/>
      <c r="O7" s="98"/>
      <c r="X7" s="508"/>
      <c r="Y7" s="307">
        <v>7</v>
      </c>
      <c r="Z7" s="307"/>
      <c r="AA7" s="297" t="str">
        <f t="shared" ca="1" si="1"/>
        <v>ＦＣアリーバ</v>
      </c>
      <c r="AB7" s="298"/>
      <c r="AC7" s="298"/>
      <c r="AD7" s="298"/>
      <c r="AE7" s="298"/>
      <c r="AF7" s="298"/>
      <c r="AG7" s="298"/>
      <c r="AH7" s="304"/>
      <c r="AI7" s="298"/>
      <c r="AJ7" s="518"/>
    </row>
    <row r="8" spans="1:50" ht="18" customHeight="1" thickBot="1">
      <c r="B8" s="83" t="s">
        <v>192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X8" s="99"/>
    </row>
    <row r="9" spans="1:50" ht="15" thickBot="1">
      <c r="B9" s="100"/>
      <c r="C9" s="477" t="s">
        <v>95</v>
      </c>
      <c r="D9" s="478"/>
      <c r="E9" s="479"/>
      <c r="F9" s="480" t="s">
        <v>96</v>
      </c>
      <c r="G9" s="481"/>
      <c r="H9" s="481"/>
      <c r="I9" s="482"/>
      <c r="J9" s="478" t="s">
        <v>97</v>
      </c>
      <c r="K9" s="481"/>
      <c r="L9" s="481"/>
      <c r="M9" s="481"/>
      <c r="N9" s="481"/>
      <c r="O9" s="481"/>
      <c r="P9" s="483"/>
      <c r="Q9" s="484" t="s">
        <v>98</v>
      </c>
      <c r="R9" s="484"/>
      <c r="S9" s="484"/>
      <c r="T9" s="484"/>
      <c r="U9" s="484"/>
      <c r="V9" s="484"/>
      <c r="W9" s="484"/>
      <c r="X9" s="485" t="s">
        <v>97</v>
      </c>
      <c r="Y9" s="481"/>
      <c r="Z9" s="481"/>
      <c r="AA9" s="481"/>
      <c r="AB9" s="481"/>
      <c r="AC9" s="481"/>
      <c r="AD9" s="482"/>
      <c r="AE9" s="480" t="s">
        <v>96</v>
      </c>
      <c r="AF9" s="481"/>
      <c r="AG9" s="481"/>
      <c r="AH9" s="482"/>
      <c r="AI9" s="460" t="s">
        <v>99</v>
      </c>
      <c r="AJ9" s="461"/>
      <c r="AK9" s="461"/>
      <c r="AL9" s="461"/>
      <c r="AM9" s="461"/>
      <c r="AN9" s="461"/>
      <c r="AO9" s="462"/>
      <c r="AP9" s="463"/>
    </row>
    <row r="10" spans="1:50" ht="14.25" customHeight="1">
      <c r="B10" s="411">
        <v>1</v>
      </c>
      <c r="C10" s="413">
        <v>0.375</v>
      </c>
      <c r="D10" s="414"/>
      <c r="E10" s="415"/>
      <c r="F10" s="464"/>
      <c r="G10" s="465"/>
      <c r="H10" s="465"/>
      <c r="I10" s="466"/>
      <c r="J10" s="467" t="str">
        <f ca="1">IFERROR(VLOOKUP(AS10,$I$4:$T$6,3,0),"")&amp;IFERROR(VLOOKUP(AS10,$Y$4:$AJ$7,3,0),"")</f>
        <v>石井ＦＣ</v>
      </c>
      <c r="K10" s="468"/>
      <c r="L10" s="468"/>
      <c r="M10" s="468"/>
      <c r="N10" s="468"/>
      <c r="O10" s="468"/>
      <c r="P10" s="469"/>
      <c r="Q10" s="470">
        <f>IF(OR(S10="",S11=""),"",S10+S11)</f>
        <v>6</v>
      </c>
      <c r="R10" s="471"/>
      <c r="S10" s="67">
        <v>4</v>
      </c>
      <c r="T10" s="68" t="s">
        <v>100</v>
      </c>
      <c r="U10" s="67">
        <v>0</v>
      </c>
      <c r="V10" s="424">
        <f>IF(OR(U10="",U11=""),"",U10+U11)</f>
        <v>1</v>
      </c>
      <c r="W10" s="425"/>
      <c r="X10" s="334" t="str">
        <f ca="1">IFERROR(VLOOKUP(AT10,$I$4:$T$6,3,0),"")&amp;IFERROR(VLOOKUP(AT10,$Y$4:$AJ$7,3,0),"")</f>
        <v>岡西ＦＣ</v>
      </c>
      <c r="Y10" s="474"/>
      <c r="Z10" s="474"/>
      <c r="AA10" s="474"/>
      <c r="AB10" s="474"/>
      <c r="AC10" s="474"/>
      <c r="AD10" s="475"/>
      <c r="AE10" s="464"/>
      <c r="AF10" s="465"/>
      <c r="AG10" s="465"/>
      <c r="AH10" s="466"/>
      <c r="AI10" s="476" t="str">
        <f>'４月２０日組合せ'!K65</f>
        <v>３／４／５／３</v>
      </c>
      <c r="AJ10" s="314"/>
      <c r="AK10" s="314"/>
      <c r="AL10" s="314"/>
      <c r="AM10" s="314"/>
      <c r="AN10" s="314"/>
      <c r="AO10" s="315"/>
      <c r="AP10" s="316"/>
      <c r="AS10" s="83">
        <v>1</v>
      </c>
      <c r="AT10" s="83">
        <v>2</v>
      </c>
    </row>
    <row r="11" spans="1:50" ht="14.25" customHeight="1">
      <c r="B11" s="441"/>
      <c r="C11" s="442"/>
      <c r="D11" s="443"/>
      <c r="E11" s="444"/>
      <c r="F11" s="357"/>
      <c r="G11" s="358"/>
      <c r="H11" s="358"/>
      <c r="I11" s="359"/>
      <c r="J11" s="448"/>
      <c r="K11" s="448"/>
      <c r="L11" s="448"/>
      <c r="M11" s="448"/>
      <c r="N11" s="448"/>
      <c r="O11" s="448"/>
      <c r="P11" s="449"/>
      <c r="Q11" s="472"/>
      <c r="R11" s="473"/>
      <c r="S11" s="69">
        <v>2</v>
      </c>
      <c r="T11" s="70" t="s">
        <v>100</v>
      </c>
      <c r="U11" s="69">
        <v>1</v>
      </c>
      <c r="V11" s="452"/>
      <c r="W11" s="453"/>
      <c r="X11" s="371"/>
      <c r="Y11" s="372"/>
      <c r="Z11" s="372"/>
      <c r="AA11" s="372"/>
      <c r="AB11" s="372"/>
      <c r="AC11" s="372"/>
      <c r="AD11" s="373"/>
      <c r="AE11" s="357"/>
      <c r="AF11" s="358"/>
      <c r="AG11" s="358"/>
      <c r="AH11" s="359"/>
      <c r="AI11" s="367"/>
      <c r="AJ11" s="368"/>
      <c r="AK11" s="368"/>
      <c r="AL11" s="368"/>
      <c r="AM11" s="368"/>
      <c r="AN11" s="368"/>
      <c r="AO11" s="369"/>
      <c r="AP11" s="370"/>
    </row>
    <row r="12" spans="1:50" ht="14.25" customHeight="1">
      <c r="B12" s="441">
        <v>2</v>
      </c>
      <c r="C12" s="442">
        <v>0.40277777777777801</v>
      </c>
      <c r="D12" s="443">
        <v>0.4375</v>
      </c>
      <c r="E12" s="444"/>
      <c r="F12" s="357"/>
      <c r="G12" s="358"/>
      <c r="H12" s="358"/>
      <c r="I12" s="359"/>
      <c r="J12" s="458" t="str">
        <f t="shared" ref="J12" ca="1" si="2">IFERROR(VLOOKUP(AS12,$I$4:$T$6,3,0),"")&amp;IFERROR(VLOOKUP(AS12,$Y$4:$AJ$7,3,0),"")</f>
        <v>昭和・戸祭ＳＣ</v>
      </c>
      <c r="K12" s="446"/>
      <c r="L12" s="446"/>
      <c r="M12" s="446"/>
      <c r="N12" s="446"/>
      <c r="O12" s="446"/>
      <c r="P12" s="447"/>
      <c r="Q12" s="450">
        <f>IF(OR(S12="",S13=""),"",S12+S13)</f>
        <v>2</v>
      </c>
      <c r="R12" s="451"/>
      <c r="S12" s="67">
        <v>0</v>
      </c>
      <c r="T12" s="68" t="s">
        <v>100</v>
      </c>
      <c r="U12" s="67">
        <v>0</v>
      </c>
      <c r="V12" s="450">
        <f t="shared" ref="V12" si="3">IF(OR(U12="",U13=""),"",U12+U13)</f>
        <v>1</v>
      </c>
      <c r="W12" s="451"/>
      <c r="X12" s="351" t="str">
        <f t="shared" ref="X12" ca="1" si="4">IFERROR(VLOOKUP(AT12,$I$4:$T$6,3,0),"")&amp;IFERROR(VLOOKUP(AT12,$Y$4:$AJ$7,3,0),"")</f>
        <v>ＦＣグラシアス</v>
      </c>
      <c r="Y12" s="352"/>
      <c r="Z12" s="352"/>
      <c r="AA12" s="352"/>
      <c r="AB12" s="352"/>
      <c r="AC12" s="352"/>
      <c r="AD12" s="353"/>
      <c r="AE12" s="357"/>
      <c r="AF12" s="358"/>
      <c r="AG12" s="358"/>
      <c r="AH12" s="359"/>
      <c r="AI12" s="346" t="str">
        <f>'４月２０日組合せ'!K66</f>
        <v>６／７／１／６</v>
      </c>
      <c r="AJ12" s="347"/>
      <c r="AK12" s="347"/>
      <c r="AL12" s="347"/>
      <c r="AM12" s="347"/>
      <c r="AN12" s="347"/>
      <c r="AO12" s="348"/>
      <c r="AP12" s="349"/>
      <c r="AS12" s="83">
        <v>4</v>
      </c>
      <c r="AT12" s="83">
        <v>5</v>
      </c>
    </row>
    <row r="13" spans="1:50" ht="14.25" customHeight="1">
      <c r="B13" s="441"/>
      <c r="C13" s="442"/>
      <c r="D13" s="443"/>
      <c r="E13" s="444"/>
      <c r="F13" s="357"/>
      <c r="G13" s="358"/>
      <c r="H13" s="358"/>
      <c r="I13" s="359"/>
      <c r="J13" s="459"/>
      <c r="K13" s="448"/>
      <c r="L13" s="448"/>
      <c r="M13" s="448"/>
      <c r="N13" s="448"/>
      <c r="O13" s="448"/>
      <c r="P13" s="449"/>
      <c r="Q13" s="452"/>
      <c r="R13" s="453"/>
      <c r="S13" s="69">
        <v>2</v>
      </c>
      <c r="T13" s="70" t="s">
        <v>100</v>
      </c>
      <c r="U13" s="69">
        <v>1</v>
      </c>
      <c r="V13" s="452"/>
      <c r="W13" s="453"/>
      <c r="X13" s="371"/>
      <c r="Y13" s="372"/>
      <c r="Z13" s="372"/>
      <c r="AA13" s="372"/>
      <c r="AB13" s="372"/>
      <c r="AC13" s="372"/>
      <c r="AD13" s="373"/>
      <c r="AE13" s="357"/>
      <c r="AF13" s="358"/>
      <c r="AG13" s="358"/>
      <c r="AH13" s="359"/>
      <c r="AI13" s="367"/>
      <c r="AJ13" s="368"/>
      <c r="AK13" s="368"/>
      <c r="AL13" s="368"/>
      <c r="AM13" s="368"/>
      <c r="AN13" s="368"/>
      <c r="AO13" s="369"/>
      <c r="AP13" s="370"/>
    </row>
    <row r="14" spans="1:50" ht="14.25" customHeight="1">
      <c r="B14" s="441">
        <v>3</v>
      </c>
      <c r="C14" s="442">
        <v>0.43055555555555602</v>
      </c>
      <c r="D14" s="443"/>
      <c r="E14" s="444"/>
      <c r="F14" s="357"/>
      <c r="G14" s="358"/>
      <c r="H14" s="358"/>
      <c r="I14" s="359"/>
      <c r="J14" s="458" t="str">
        <f t="shared" ref="J14" ca="1" si="5">IFERROR(VLOOKUP(AS14,$I$4:$T$6,3,0),"")&amp;IFERROR(VLOOKUP(AS14,$Y$4:$AJ$7,3,0),"")</f>
        <v>緑が丘ＹＦＣ</v>
      </c>
      <c r="K14" s="446"/>
      <c r="L14" s="446"/>
      <c r="M14" s="446"/>
      <c r="N14" s="446"/>
      <c r="O14" s="446"/>
      <c r="P14" s="447"/>
      <c r="Q14" s="450">
        <f t="shared" ref="Q14" si="6">IF(OR(S14="",S15=""),"",S14+S15)</f>
        <v>4</v>
      </c>
      <c r="R14" s="451"/>
      <c r="S14" s="67">
        <v>2</v>
      </c>
      <c r="T14" s="68" t="s">
        <v>100</v>
      </c>
      <c r="U14" s="67">
        <v>0</v>
      </c>
      <c r="V14" s="450">
        <f t="shared" ref="V14" si="7">IF(OR(U14="",U15=""),"",U14+U15)</f>
        <v>0</v>
      </c>
      <c r="W14" s="451"/>
      <c r="X14" s="351" t="str">
        <f t="shared" ref="X14" ca="1" si="8">IFERROR(VLOOKUP(AT14,$I$4:$T$6,3,0),"")&amp;IFERROR(VLOOKUP(AT14,$Y$4:$AJ$7,3,0),"")</f>
        <v>ＦＣアリーバ</v>
      </c>
      <c r="Y14" s="352"/>
      <c r="Z14" s="352"/>
      <c r="AA14" s="352"/>
      <c r="AB14" s="352"/>
      <c r="AC14" s="352"/>
      <c r="AD14" s="353"/>
      <c r="AE14" s="357"/>
      <c r="AF14" s="358"/>
      <c r="AG14" s="358"/>
      <c r="AH14" s="359"/>
      <c r="AI14" s="346" t="str">
        <f>'４月２０日組合せ'!K67</f>
        <v>２／３／４／２</v>
      </c>
      <c r="AJ14" s="347"/>
      <c r="AK14" s="347"/>
      <c r="AL14" s="347"/>
      <c r="AM14" s="347"/>
      <c r="AN14" s="347"/>
      <c r="AO14" s="348"/>
      <c r="AP14" s="349"/>
      <c r="AS14" s="83">
        <v>6</v>
      </c>
      <c r="AT14" s="83">
        <v>7</v>
      </c>
    </row>
    <row r="15" spans="1:50" ht="14.25" customHeight="1">
      <c r="B15" s="441"/>
      <c r="C15" s="442"/>
      <c r="D15" s="443"/>
      <c r="E15" s="444"/>
      <c r="F15" s="357"/>
      <c r="G15" s="358"/>
      <c r="H15" s="358"/>
      <c r="I15" s="359"/>
      <c r="J15" s="459"/>
      <c r="K15" s="448"/>
      <c r="L15" s="448"/>
      <c r="M15" s="448"/>
      <c r="N15" s="448"/>
      <c r="O15" s="448"/>
      <c r="P15" s="449"/>
      <c r="Q15" s="452"/>
      <c r="R15" s="453"/>
      <c r="S15" s="69">
        <v>2</v>
      </c>
      <c r="T15" s="70" t="s">
        <v>100</v>
      </c>
      <c r="U15" s="69">
        <v>0</v>
      </c>
      <c r="V15" s="452"/>
      <c r="W15" s="453"/>
      <c r="X15" s="371"/>
      <c r="Y15" s="372"/>
      <c r="Z15" s="372"/>
      <c r="AA15" s="372"/>
      <c r="AB15" s="372"/>
      <c r="AC15" s="372"/>
      <c r="AD15" s="373"/>
      <c r="AE15" s="357"/>
      <c r="AF15" s="358"/>
      <c r="AG15" s="358"/>
      <c r="AH15" s="359"/>
      <c r="AI15" s="367"/>
      <c r="AJ15" s="368"/>
      <c r="AK15" s="368"/>
      <c r="AL15" s="368"/>
      <c r="AM15" s="368"/>
      <c r="AN15" s="368"/>
      <c r="AO15" s="369"/>
      <c r="AP15" s="370"/>
    </row>
    <row r="16" spans="1:50" ht="14.25" customHeight="1">
      <c r="B16" s="441">
        <v>4</v>
      </c>
      <c r="C16" s="442">
        <v>0.45833333333333298</v>
      </c>
      <c r="D16" s="443">
        <v>0.4375</v>
      </c>
      <c r="E16" s="444"/>
      <c r="F16" s="357"/>
      <c r="G16" s="358"/>
      <c r="H16" s="358"/>
      <c r="I16" s="359"/>
      <c r="J16" s="445" t="str">
        <f t="shared" ref="J16" ca="1" si="9">IFERROR(VLOOKUP(AS16,$I$4:$T$6,3,0),"")&amp;IFERROR(VLOOKUP(AS16,$Y$4:$AJ$7,3,0),"")</f>
        <v>岡西ＦＣ</v>
      </c>
      <c r="K16" s="446"/>
      <c r="L16" s="446"/>
      <c r="M16" s="446"/>
      <c r="N16" s="446"/>
      <c r="O16" s="446"/>
      <c r="P16" s="447"/>
      <c r="Q16" s="450">
        <f t="shared" ref="Q16" si="10">IF(OR(S16="",S17=""),"",S16+S17)</f>
        <v>2</v>
      </c>
      <c r="R16" s="451"/>
      <c r="S16" s="67">
        <v>0</v>
      </c>
      <c r="T16" s="68" t="s">
        <v>100</v>
      </c>
      <c r="U16" s="67">
        <v>1</v>
      </c>
      <c r="V16" s="450">
        <f t="shared" ref="V16" si="11">IF(OR(U16="",U17=""),"",U16+U17)</f>
        <v>2</v>
      </c>
      <c r="W16" s="451"/>
      <c r="X16" s="351" t="str">
        <f t="shared" ref="X16" ca="1" si="12">IFERROR(VLOOKUP(AT16,$I$4:$T$6,3,0),"")&amp;IFERROR(VLOOKUP(AT16,$Y$4:$AJ$7,3,0),"")</f>
        <v>清原ＳＳＳ</v>
      </c>
      <c r="Y16" s="352"/>
      <c r="Z16" s="352"/>
      <c r="AA16" s="352"/>
      <c r="AB16" s="352"/>
      <c r="AC16" s="352"/>
      <c r="AD16" s="353"/>
      <c r="AE16" s="357"/>
      <c r="AF16" s="358"/>
      <c r="AG16" s="358"/>
      <c r="AH16" s="359"/>
      <c r="AI16" s="346" t="str">
        <f>'４月２０日組合せ'!K68</f>
        <v>１／６／７／１</v>
      </c>
      <c r="AJ16" s="347"/>
      <c r="AK16" s="347"/>
      <c r="AL16" s="347"/>
      <c r="AM16" s="347"/>
      <c r="AN16" s="347"/>
      <c r="AO16" s="348"/>
      <c r="AP16" s="349"/>
      <c r="AS16" s="83">
        <v>2</v>
      </c>
      <c r="AT16" s="83">
        <v>3</v>
      </c>
    </row>
    <row r="17" spans="1:65" ht="14.25" customHeight="1">
      <c r="B17" s="441"/>
      <c r="C17" s="442"/>
      <c r="D17" s="443"/>
      <c r="E17" s="444"/>
      <c r="F17" s="357"/>
      <c r="G17" s="358"/>
      <c r="H17" s="358"/>
      <c r="I17" s="359"/>
      <c r="J17" s="448"/>
      <c r="K17" s="448"/>
      <c r="L17" s="448"/>
      <c r="M17" s="448"/>
      <c r="N17" s="448"/>
      <c r="O17" s="448"/>
      <c r="P17" s="449"/>
      <c r="Q17" s="452"/>
      <c r="R17" s="453"/>
      <c r="S17" s="69">
        <v>2</v>
      </c>
      <c r="T17" s="70" t="s">
        <v>100</v>
      </c>
      <c r="U17" s="69">
        <v>1</v>
      </c>
      <c r="V17" s="452"/>
      <c r="W17" s="453"/>
      <c r="X17" s="371"/>
      <c r="Y17" s="372"/>
      <c r="Z17" s="372"/>
      <c r="AA17" s="372"/>
      <c r="AB17" s="372"/>
      <c r="AC17" s="372"/>
      <c r="AD17" s="373"/>
      <c r="AE17" s="357"/>
      <c r="AF17" s="358"/>
      <c r="AG17" s="358"/>
      <c r="AH17" s="359"/>
      <c r="AI17" s="367"/>
      <c r="AJ17" s="368"/>
      <c r="AK17" s="368"/>
      <c r="AL17" s="368"/>
      <c r="AM17" s="368"/>
      <c r="AN17" s="368"/>
      <c r="AO17" s="369"/>
      <c r="AP17" s="370"/>
    </row>
    <row r="18" spans="1:65" ht="14.25" customHeight="1">
      <c r="B18" s="441">
        <v>5</v>
      </c>
      <c r="C18" s="442">
        <v>0.48611111111111099</v>
      </c>
      <c r="D18" s="443"/>
      <c r="E18" s="444"/>
      <c r="F18" s="357"/>
      <c r="G18" s="358"/>
      <c r="H18" s="358"/>
      <c r="I18" s="359"/>
      <c r="J18" s="445" t="str">
        <f t="shared" ref="J18" ca="1" si="13">IFERROR(VLOOKUP(AS18,$I$4:$T$6,3,0),"")&amp;IFERROR(VLOOKUP(AS18,$Y$4:$AJ$7,3,0),"")</f>
        <v>昭和・戸祭ＳＣ</v>
      </c>
      <c r="K18" s="446"/>
      <c r="L18" s="446"/>
      <c r="M18" s="446"/>
      <c r="N18" s="446"/>
      <c r="O18" s="446"/>
      <c r="P18" s="447"/>
      <c r="Q18" s="450">
        <f t="shared" ref="Q18" si="14">IF(OR(S18="",S19=""),"",S18+S19)</f>
        <v>2</v>
      </c>
      <c r="R18" s="451"/>
      <c r="S18" s="67">
        <v>0</v>
      </c>
      <c r="T18" s="68" t="s">
        <v>100</v>
      </c>
      <c r="U18" s="67">
        <v>0</v>
      </c>
      <c r="V18" s="450">
        <f t="shared" ref="V18" si="15">IF(OR(U18="",U19=""),"",U18+U19)</f>
        <v>0</v>
      </c>
      <c r="W18" s="451"/>
      <c r="X18" s="351" t="str">
        <f t="shared" ref="X18" ca="1" si="16">IFERROR(VLOOKUP(AT18,$I$4:$T$6,3,0),"")&amp;IFERROR(VLOOKUP(AT18,$Y$4:$AJ$7,3,0),"")</f>
        <v>緑が丘ＹＦＣ</v>
      </c>
      <c r="Y18" s="352"/>
      <c r="Z18" s="352"/>
      <c r="AA18" s="352"/>
      <c r="AB18" s="352"/>
      <c r="AC18" s="352"/>
      <c r="AD18" s="353"/>
      <c r="AE18" s="357"/>
      <c r="AF18" s="358"/>
      <c r="AG18" s="358"/>
      <c r="AH18" s="359"/>
      <c r="AI18" s="346" t="str">
        <f>'４月２０日組合せ'!K69</f>
        <v>５／２／３／５</v>
      </c>
      <c r="AJ18" s="347"/>
      <c r="AK18" s="347"/>
      <c r="AL18" s="347"/>
      <c r="AM18" s="347"/>
      <c r="AN18" s="347"/>
      <c r="AO18" s="348"/>
      <c r="AP18" s="349"/>
      <c r="AS18" s="83">
        <v>4</v>
      </c>
      <c r="AT18" s="83">
        <v>6</v>
      </c>
    </row>
    <row r="19" spans="1:65" ht="14.25" customHeight="1">
      <c r="B19" s="441"/>
      <c r="C19" s="442"/>
      <c r="D19" s="443"/>
      <c r="E19" s="444"/>
      <c r="F19" s="357"/>
      <c r="G19" s="358"/>
      <c r="H19" s="358"/>
      <c r="I19" s="359"/>
      <c r="J19" s="448"/>
      <c r="K19" s="448"/>
      <c r="L19" s="448"/>
      <c r="M19" s="448"/>
      <c r="N19" s="448"/>
      <c r="O19" s="448"/>
      <c r="P19" s="449"/>
      <c r="Q19" s="452"/>
      <c r="R19" s="453"/>
      <c r="S19" s="69">
        <v>2</v>
      </c>
      <c r="T19" s="70" t="s">
        <v>100</v>
      </c>
      <c r="U19" s="69">
        <v>0</v>
      </c>
      <c r="V19" s="452"/>
      <c r="W19" s="453"/>
      <c r="X19" s="371"/>
      <c r="Y19" s="372"/>
      <c r="Z19" s="372"/>
      <c r="AA19" s="372"/>
      <c r="AB19" s="372"/>
      <c r="AC19" s="372"/>
      <c r="AD19" s="373"/>
      <c r="AE19" s="357"/>
      <c r="AF19" s="358"/>
      <c r="AG19" s="358"/>
      <c r="AH19" s="359"/>
      <c r="AI19" s="367"/>
      <c r="AJ19" s="368"/>
      <c r="AK19" s="368"/>
      <c r="AL19" s="368"/>
      <c r="AM19" s="368"/>
      <c r="AN19" s="368"/>
      <c r="AO19" s="369"/>
      <c r="AP19" s="370"/>
    </row>
    <row r="20" spans="1:65" ht="14.25" customHeight="1">
      <c r="B20" s="441">
        <v>6</v>
      </c>
      <c r="C20" s="442">
        <v>0.51388888888888895</v>
      </c>
      <c r="D20" s="443"/>
      <c r="E20" s="444"/>
      <c r="F20" s="357"/>
      <c r="G20" s="358"/>
      <c r="H20" s="358"/>
      <c r="I20" s="359"/>
      <c r="J20" s="445" t="str">
        <f t="shared" ref="J20" ca="1" si="17">IFERROR(VLOOKUP(AS20,$I$4:$T$6,3,0),"")&amp;IFERROR(VLOOKUP(AS20,$Y$4:$AJ$7,3,0),"")</f>
        <v>ＦＣグラシアス</v>
      </c>
      <c r="K20" s="446"/>
      <c r="L20" s="446"/>
      <c r="M20" s="446"/>
      <c r="N20" s="446"/>
      <c r="O20" s="446"/>
      <c r="P20" s="447"/>
      <c r="Q20" s="450">
        <f t="shared" ref="Q20" si="18">IF(OR(S20="",S21=""),"",S20+S21)</f>
        <v>5</v>
      </c>
      <c r="R20" s="451"/>
      <c r="S20" s="67">
        <v>2</v>
      </c>
      <c r="T20" s="68" t="s">
        <v>100</v>
      </c>
      <c r="U20" s="67">
        <v>0</v>
      </c>
      <c r="V20" s="450">
        <f t="shared" ref="V20" si="19">IF(OR(U20="",U21=""),"",U20+U21)</f>
        <v>2</v>
      </c>
      <c r="W20" s="451"/>
      <c r="X20" s="351" t="str">
        <f t="shared" ref="X20" ca="1" si="20">IFERROR(VLOOKUP(AT20,$I$4:$T$6,3,0),"")&amp;IFERROR(VLOOKUP(AT20,$Y$4:$AJ$7,3,0),"")</f>
        <v>ＦＣアリーバ</v>
      </c>
      <c r="Y20" s="352"/>
      <c r="Z20" s="352"/>
      <c r="AA20" s="352"/>
      <c r="AB20" s="352"/>
      <c r="AC20" s="352"/>
      <c r="AD20" s="353"/>
      <c r="AE20" s="357"/>
      <c r="AF20" s="358"/>
      <c r="AG20" s="358"/>
      <c r="AH20" s="359"/>
      <c r="AI20" s="346" t="str">
        <f>'４月２０日組合せ'!K70</f>
        <v>４／６／１／４</v>
      </c>
      <c r="AJ20" s="347"/>
      <c r="AK20" s="347"/>
      <c r="AL20" s="347"/>
      <c r="AM20" s="347"/>
      <c r="AN20" s="347"/>
      <c r="AO20" s="348"/>
      <c r="AP20" s="349"/>
      <c r="AS20" s="83">
        <v>5</v>
      </c>
      <c r="AT20" s="83">
        <v>7</v>
      </c>
    </row>
    <row r="21" spans="1:65" ht="14.25" customHeight="1">
      <c r="B21" s="454"/>
      <c r="C21" s="455"/>
      <c r="D21" s="456"/>
      <c r="E21" s="457"/>
      <c r="F21" s="360"/>
      <c r="G21" s="361"/>
      <c r="H21" s="361"/>
      <c r="I21" s="362"/>
      <c r="J21" s="420"/>
      <c r="K21" s="420"/>
      <c r="L21" s="420"/>
      <c r="M21" s="420"/>
      <c r="N21" s="420"/>
      <c r="O21" s="420"/>
      <c r="P21" s="421"/>
      <c r="Q21" s="424"/>
      <c r="R21" s="425"/>
      <c r="S21" s="71">
        <v>3</v>
      </c>
      <c r="T21" s="72" t="s">
        <v>100</v>
      </c>
      <c r="U21" s="71">
        <v>2</v>
      </c>
      <c r="V21" s="424"/>
      <c r="W21" s="425"/>
      <c r="X21" s="354"/>
      <c r="Y21" s="355"/>
      <c r="Z21" s="355"/>
      <c r="AA21" s="355"/>
      <c r="AB21" s="355"/>
      <c r="AC21" s="355"/>
      <c r="AD21" s="356"/>
      <c r="AE21" s="360"/>
      <c r="AF21" s="361"/>
      <c r="AG21" s="361"/>
      <c r="AH21" s="362"/>
      <c r="AI21" s="363"/>
      <c r="AJ21" s="364"/>
      <c r="AK21" s="364"/>
      <c r="AL21" s="364"/>
      <c r="AM21" s="364"/>
      <c r="AN21" s="364"/>
      <c r="AO21" s="365"/>
      <c r="AP21" s="366"/>
    </row>
    <row r="22" spans="1:65" ht="14.25" customHeight="1">
      <c r="B22" s="441">
        <v>7</v>
      </c>
      <c r="C22" s="442">
        <v>0.54166666666666696</v>
      </c>
      <c r="D22" s="443"/>
      <c r="E22" s="444"/>
      <c r="F22" s="357"/>
      <c r="G22" s="358"/>
      <c r="H22" s="358"/>
      <c r="I22" s="359"/>
      <c r="J22" s="445" t="str">
        <f t="shared" ref="J22" ca="1" si="21">IFERROR(VLOOKUP(AS22,$I$4:$T$6,3,0),"")&amp;IFERROR(VLOOKUP(AS22,$Y$4:$AJ$7,3,0),"")</f>
        <v>石井ＦＣ</v>
      </c>
      <c r="K22" s="446"/>
      <c r="L22" s="446"/>
      <c r="M22" s="446"/>
      <c r="N22" s="446"/>
      <c r="O22" s="446"/>
      <c r="P22" s="447"/>
      <c r="Q22" s="450">
        <f t="shared" ref="Q22" si="22">IF(OR(S22="",S23=""),"",S22+S23)</f>
        <v>2</v>
      </c>
      <c r="R22" s="451"/>
      <c r="S22" s="73">
        <v>1</v>
      </c>
      <c r="T22" s="74" t="s">
        <v>100</v>
      </c>
      <c r="U22" s="73">
        <v>0</v>
      </c>
      <c r="V22" s="450">
        <f t="shared" ref="V22" si="23">IF(OR(U22="",U23=""),"",U22+U23)</f>
        <v>0</v>
      </c>
      <c r="W22" s="451"/>
      <c r="X22" s="351" t="str">
        <f t="shared" ref="X22" ca="1" si="24">IFERROR(VLOOKUP(AT22,$I$4:$T$6,3,0),"")&amp;IFERROR(VLOOKUP(AT22,$Y$4:$AJ$7,3,0),"")</f>
        <v>清原ＳＳＳ</v>
      </c>
      <c r="Y22" s="352"/>
      <c r="Z22" s="352"/>
      <c r="AA22" s="352"/>
      <c r="AB22" s="352"/>
      <c r="AC22" s="352"/>
      <c r="AD22" s="353"/>
      <c r="AE22" s="357"/>
      <c r="AF22" s="358"/>
      <c r="AG22" s="358"/>
      <c r="AH22" s="359"/>
      <c r="AI22" s="346" t="str">
        <f>'４月２０日組合せ'!K71</f>
        <v>７／２／５／７</v>
      </c>
      <c r="AJ22" s="347"/>
      <c r="AK22" s="347"/>
      <c r="AL22" s="347"/>
      <c r="AM22" s="347"/>
      <c r="AN22" s="347"/>
      <c r="AO22" s="348"/>
      <c r="AP22" s="349"/>
      <c r="AS22" s="83">
        <v>1</v>
      </c>
      <c r="AT22" s="83">
        <v>3</v>
      </c>
    </row>
    <row r="23" spans="1:65" ht="14.25" customHeight="1">
      <c r="B23" s="441"/>
      <c r="C23" s="442"/>
      <c r="D23" s="443"/>
      <c r="E23" s="444"/>
      <c r="F23" s="357"/>
      <c r="G23" s="358"/>
      <c r="H23" s="358"/>
      <c r="I23" s="359"/>
      <c r="J23" s="448"/>
      <c r="K23" s="448"/>
      <c r="L23" s="448"/>
      <c r="M23" s="448"/>
      <c r="N23" s="448"/>
      <c r="O23" s="448"/>
      <c r="P23" s="449"/>
      <c r="Q23" s="452"/>
      <c r="R23" s="453"/>
      <c r="S23" s="69">
        <v>1</v>
      </c>
      <c r="T23" s="70" t="s">
        <v>100</v>
      </c>
      <c r="U23" s="69">
        <v>0</v>
      </c>
      <c r="V23" s="452"/>
      <c r="W23" s="453"/>
      <c r="X23" s="371"/>
      <c r="Y23" s="372"/>
      <c r="Z23" s="372"/>
      <c r="AA23" s="372"/>
      <c r="AB23" s="372"/>
      <c r="AC23" s="372"/>
      <c r="AD23" s="373"/>
      <c r="AE23" s="357"/>
      <c r="AF23" s="358"/>
      <c r="AG23" s="358"/>
      <c r="AH23" s="359"/>
      <c r="AI23" s="367"/>
      <c r="AJ23" s="368"/>
      <c r="AK23" s="368"/>
      <c r="AL23" s="368"/>
      <c r="AM23" s="368"/>
      <c r="AN23" s="368"/>
      <c r="AO23" s="369"/>
      <c r="AP23" s="370"/>
    </row>
    <row r="24" spans="1:65" ht="14.25" customHeight="1">
      <c r="B24" s="441">
        <v>8</v>
      </c>
      <c r="C24" s="442">
        <v>0.56944444444444398</v>
      </c>
      <c r="D24" s="443">
        <v>0.4375</v>
      </c>
      <c r="E24" s="444"/>
      <c r="F24" s="357"/>
      <c r="G24" s="358"/>
      <c r="H24" s="358"/>
      <c r="I24" s="359"/>
      <c r="J24" s="445" t="str">
        <f t="shared" ref="J24" ca="1" si="25">IFERROR(VLOOKUP(AS24,$I$4:$T$6,3,0),"")&amp;IFERROR(VLOOKUP(AS24,$Y$4:$AJ$7,3,0),"")</f>
        <v>昭和・戸祭ＳＣ</v>
      </c>
      <c r="K24" s="446"/>
      <c r="L24" s="446"/>
      <c r="M24" s="446"/>
      <c r="N24" s="446"/>
      <c r="O24" s="446"/>
      <c r="P24" s="447"/>
      <c r="Q24" s="450">
        <f t="shared" ref="Q24" si="26">IF(OR(S24="",S25=""),"",S24+S25)</f>
        <v>2</v>
      </c>
      <c r="R24" s="451"/>
      <c r="S24" s="67">
        <v>2</v>
      </c>
      <c r="T24" s="68" t="s">
        <v>100</v>
      </c>
      <c r="U24" s="67">
        <v>0</v>
      </c>
      <c r="V24" s="450">
        <f t="shared" ref="V24" si="27">IF(OR(U24="",U25=""),"",U24+U25)</f>
        <v>0</v>
      </c>
      <c r="W24" s="451"/>
      <c r="X24" s="351" t="str">
        <f t="shared" ref="X24" ca="1" si="28">IFERROR(VLOOKUP(AT24,$I$4:$T$6,3,0),"")&amp;IFERROR(VLOOKUP(AT24,$Y$4:$AJ$7,3,0),"")</f>
        <v>ＦＣアリーバ</v>
      </c>
      <c r="Y24" s="352"/>
      <c r="Z24" s="352"/>
      <c r="AA24" s="352"/>
      <c r="AB24" s="352"/>
      <c r="AC24" s="352"/>
      <c r="AD24" s="353"/>
      <c r="AE24" s="357"/>
      <c r="AF24" s="358"/>
      <c r="AG24" s="358"/>
      <c r="AH24" s="359"/>
      <c r="AI24" s="346" t="str">
        <f>'４月２０日組合せ'!K72</f>
        <v>１／３／６／１</v>
      </c>
      <c r="AJ24" s="347"/>
      <c r="AK24" s="347"/>
      <c r="AL24" s="347"/>
      <c r="AM24" s="347"/>
      <c r="AN24" s="347"/>
      <c r="AO24" s="348"/>
      <c r="AP24" s="349"/>
      <c r="AS24" s="83">
        <v>4</v>
      </c>
      <c r="AT24" s="83">
        <v>7</v>
      </c>
    </row>
    <row r="25" spans="1:65" ht="14.25" customHeight="1">
      <c r="B25" s="441"/>
      <c r="C25" s="442"/>
      <c r="D25" s="443"/>
      <c r="E25" s="444"/>
      <c r="F25" s="357"/>
      <c r="G25" s="358"/>
      <c r="H25" s="358"/>
      <c r="I25" s="359"/>
      <c r="J25" s="448"/>
      <c r="K25" s="448"/>
      <c r="L25" s="448"/>
      <c r="M25" s="448"/>
      <c r="N25" s="448"/>
      <c r="O25" s="448"/>
      <c r="P25" s="449"/>
      <c r="Q25" s="452"/>
      <c r="R25" s="453"/>
      <c r="S25" s="69">
        <v>0</v>
      </c>
      <c r="T25" s="70" t="s">
        <v>100</v>
      </c>
      <c r="U25" s="69">
        <v>0</v>
      </c>
      <c r="V25" s="452"/>
      <c r="W25" s="453"/>
      <c r="X25" s="371"/>
      <c r="Y25" s="372"/>
      <c r="Z25" s="372"/>
      <c r="AA25" s="372"/>
      <c r="AB25" s="372"/>
      <c r="AC25" s="372"/>
      <c r="AD25" s="373"/>
      <c r="AE25" s="357"/>
      <c r="AF25" s="358"/>
      <c r="AG25" s="358"/>
      <c r="AH25" s="359"/>
      <c r="AI25" s="367"/>
      <c r="AJ25" s="368"/>
      <c r="AK25" s="368"/>
      <c r="AL25" s="368"/>
      <c r="AM25" s="368"/>
      <c r="AN25" s="368"/>
      <c r="AO25" s="369"/>
      <c r="AP25" s="370"/>
    </row>
    <row r="26" spans="1:65" ht="14.25" customHeight="1">
      <c r="B26" s="411">
        <v>9</v>
      </c>
      <c r="C26" s="413">
        <v>0.59722222222222199</v>
      </c>
      <c r="D26" s="414">
        <v>0.4375</v>
      </c>
      <c r="E26" s="415"/>
      <c r="F26" s="340"/>
      <c r="G26" s="341"/>
      <c r="H26" s="341"/>
      <c r="I26" s="342"/>
      <c r="J26" s="419" t="str">
        <f t="shared" ref="J26" ca="1" si="29">IFERROR(VLOOKUP(AS26,$I$4:$T$6,3,0),"")&amp;IFERROR(VLOOKUP(AS26,$Y$4:$AJ$7,3,0),"")</f>
        <v>ＦＣグラシアス</v>
      </c>
      <c r="K26" s="420"/>
      <c r="L26" s="420"/>
      <c r="M26" s="420"/>
      <c r="N26" s="420"/>
      <c r="O26" s="420"/>
      <c r="P26" s="421"/>
      <c r="Q26" s="424">
        <f t="shared" ref="Q26" si="30">IF(OR(S26="",S27=""),"",S26+S27)</f>
        <v>0</v>
      </c>
      <c r="R26" s="425"/>
      <c r="S26" s="67">
        <v>0</v>
      </c>
      <c r="T26" s="68" t="s">
        <v>100</v>
      </c>
      <c r="U26" s="67">
        <v>1</v>
      </c>
      <c r="V26" s="424">
        <f t="shared" ref="V26" si="31">IF(OR(U26="",U27=""),"",U26+U27)</f>
        <v>1</v>
      </c>
      <c r="W26" s="425"/>
      <c r="X26" s="428" t="str">
        <f t="shared" ref="X26" ca="1" si="32">IFERROR(VLOOKUP(AT26,$I$4:$T$6,3,0),"")&amp;IFERROR(VLOOKUP(AT26,$Y$4:$AJ$7,3,0),"")</f>
        <v>緑が丘ＹＦＣ</v>
      </c>
      <c r="Y26" s="355"/>
      <c r="Z26" s="355"/>
      <c r="AA26" s="355"/>
      <c r="AB26" s="355"/>
      <c r="AC26" s="355"/>
      <c r="AD26" s="356"/>
      <c r="AE26" s="340"/>
      <c r="AF26" s="341"/>
      <c r="AG26" s="341"/>
      <c r="AH26" s="342"/>
      <c r="AI26" s="346" t="str">
        <f>'４月２０日組合せ'!K73</f>
        <v>２／４／７／２</v>
      </c>
      <c r="AJ26" s="347"/>
      <c r="AK26" s="347"/>
      <c r="AL26" s="347"/>
      <c r="AM26" s="347"/>
      <c r="AN26" s="347"/>
      <c r="AO26" s="348"/>
      <c r="AP26" s="349"/>
      <c r="AS26" s="83">
        <v>5</v>
      </c>
      <c r="AT26" s="83">
        <v>6</v>
      </c>
    </row>
    <row r="27" spans="1:65" ht="14.25" customHeight="1" thickBot="1">
      <c r="B27" s="412"/>
      <c r="C27" s="416"/>
      <c r="D27" s="417"/>
      <c r="E27" s="418"/>
      <c r="F27" s="343"/>
      <c r="G27" s="344"/>
      <c r="H27" s="344"/>
      <c r="I27" s="345"/>
      <c r="J27" s="422"/>
      <c r="K27" s="422"/>
      <c r="L27" s="422"/>
      <c r="M27" s="422"/>
      <c r="N27" s="422"/>
      <c r="O27" s="422"/>
      <c r="P27" s="423"/>
      <c r="Q27" s="426"/>
      <c r="R27" s="427"/>
      <c r="S27" s="75">
        <v>0</v>
      </c>
      <c r="T27" s="76" t="s">
        <v>100</v>
      </c>
      <c r="U27" s="75">
        <v>0</v>
      </c>
      <c r="V27" s="426"/>
      <c r="W27" s="427"/>
      <c r="X27" s="429"/>
      <c r="Y27" s="430"/>
      <c r="Z27" s="430"/>
      <c r="AA27" s="430"/>
      <c r="AB27" s="430"/>
      <c r="AC27" s="430"/>
      <c r="AD27" s="431"/>
      <c r="AE27" s="343"/>
      <c r="AF27" s="344"/>
      <c r="AG27" s="344"/>
      <c r="AH27" s="345"/>
      <c r="AI27" s="350"/>
      <c r="AJ27" s="317"/>
      <c r="AK27" s="317"/>
      <c r="AL27" s="317"/>
      <c r="AM27" s="317"/>
      <c r="AN27" s="317"/>
      <c r="AO27" s="318"/>
      <c r="AP27" s="319"/>
    </row>
    <row r="28" spans="1:65" ht="14.25" hidden="1" customHeight="1">
      <c r="B28" s="320">
        <v>10</v>
      </c>
      <c r="C28" s="433">
        <v>0.63888888888888895</v>
      </c>
      <c r="D28" s="434">
        <v>0.4375</v>
      </c>
      <c r="E28" s="435"/>
      <c r="F28" s="308"/>
      <c r="G28" s="309"/>
      <c r="H28" s="309"/>
      <c r="I28" s="310"/>
      <c r="J28" s="320" t="str">
        <f>H4&amp;"1位"</f>
        <v>ａ1位</v>
      </c>
      <c r="K28" s="321"/>
      <c r="L28" s="328"/>
      <c r="M28" s="329"/>
      <c r="N28" s="329"/>
      <c r="O28" s="329"/>
      <c r="P28" s="330"/>
      <c r="Q28" s="439" t="str">
        <f t="shared" ref="Q28" si="33">IF(OR(S28="",S29=""),"",S28+S29)</f>
        <v/>
      </c>
      <c r="R28" s="439"/>
      <c r="S28" s="77"/>
      <c r="T28" s="78" t="s">
        <v>100</v>
      </c>
      <c r="U28" s="77"/>
      <c r="V28" s="439" t="str">
        <f t="shared" ref="V28" si="34">IF(OR(U28="",U29=""),"",U28+U29)</f>
        <v/>
      </c>
      <c r="W28" s="439"/>
      <c r="X28" s="334"/>
      <c r="Y28" s="335"/>
      <c r="Z28" s="335"/>
      <c r="AA28" s="335"/>
      <c r="AB28" s="336"/>
      <c r="AC28" s="324" t="str">
        <f>X4&amp;"1位"</f>
        <v>ｂ1位</v>
      </c>
      <c r="AD28" s="325"/>
      <c r="AE28" s="308"/>
      <c r="AF28" s="309"/>
      <c r="AG28" s="309"/>
      <c r="AH28" s="310"/>
      <c r="AI28" s="314" t="str">
        <f>'４月２１日組合せ'!K74</f>
        <v>各リーグ ２位</v>
      </c>
      <c r="AJ28" s="314"/>
      <c r="AK28" s="314"/>
      <c r="AL28" s="314"/>
      <c r="AM28" s="314"/>
      <c r="AN28" s="314"/>
      <c r="AO28" s="315"/>
      <c r="AP28" s="316"/>
      <c r="AS28" s="83">
        <v>5</v>
      </c>
      <c r="AT28" s="83">
        <v>6</v>
      </c>
    </row>
    <row r="29" spans="1:65" ht="14.25" hidden="1" customHeight="1" thickBot="1">
      <c r="B29" s="432"/>
      <c r="C29" s="436"/>
      <c r="D29" s="437"/>
      <c r="E29" s="438"/>
      <c r="F29" s="311"/>
      <c r="G29" s="312"/>
      <c r="H29" s="312"/>
      <c r="I29" s="313"/>
      <c r="J29" s="322"/>
      <c r="K29" s="323"/>
      <c r="L29" s="331"/>
      <c r="M29" s="332"/>
      <c r="N29" s="332"/>
      <c r="O29" s="332"/>
      <c r="P29" s="333"/>
      <c r="Q29" s="440"/>
      <c r="R29" s="440"/>
      <c r="S29" s="79"/>
      <c r="T29" s="80" t="s">
        <v>100</v>
      </c>
      <c r="U29" s="79"/>
      <c r="V29" s="440"/>
      <c r="W29" s="440"/>
      <c r="X29" s="337"/>
      <c r="Y29" s="338"/>
      <c r="Z29" s="338"/>
      <c r="AA29" s="338"/>
      <c r="AB29" s="339"/>
      <c r="AC29" s="326"/>
      <c r="AD29" s="327"/>
      <c r="AE29" s="311"/>
      <c r="AF29" s="312"/>
      <c r="AG29" s="312"/>
      <c r="AH29" s="313"/>
      <c r="AI29" s="317"/>
      <c r="AJ29" s="317"/>
      <c r="AK29" s="317"/>
      <c r="AL29" s="317"/>
      <c r="AM29" s="317"/>
      <c r="AN29" s="317"/>
      <c r="AO29" s="318"/>
      <c r="AP29" s="319"/>
    </row>
    <row r="30" spans="1:65" s="110" customFormat="1" ht="17.25">
      <c r="A30" s="101"/>
      <c r="B30" s="102"/>
      <c r="C30" s="103"/>
      <c r="D30" s="103"/>
      <c r="E30" s="103"/>
      <c r="F30" s="102"/>
      <c r="G30" s="102"/>
      <c r="H30" s="102"/>
      <c r="I30" s="102"/>
      <c r="J30" s="102"/>
      <c r="K30" s="104"/>
      <c r="L30" s="104"/>
      <c r="M30" s="105"/>
      <c r="N30" s="106"/>
      <c r="O30" s="105"/>
      <c r="P30" s="104"/>
      <c r="Q30" s="104"/>
      <c r="R30" s="102"/>
      <c r="S30" s="102"/>
      <c r="T30" s="102"/>
      <c r="U30" s="102"/>
      <c r="V30" s="102"/>
      <c r="W30" s="107"/>
      <c r="X30" s="107"/>
      <c r="Y30" s="107"/>
      <c r="Z30" s="107"/>
      <c r="AA30" s="107"/>
      <c r="AB30" s="107"/>
      <c r="AC30" s="108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S30" s="83">
        <v>5</v>
      </c>
      <c r="AT30" s="83">
        <v>6</v>
      </c>
    </row>
    <row r="31" spans="1:65" s="111" customFormat="1" ht="11.25" customHeight="1">
      <c r="B31" s="403"/>
      <c r="C31" s="405" t="str">
        <f>H4</f>
        <v>ａ</v>
      </c>
      <c r="D31" s="406"/>
      <c r="E31" s="406"/>
      <c r="F31" s="406"/>
      <c r="G31" s="406"/>
      <c r="H31" s="407"/>
      <c r="I31" s="377" t="str">
        <f ca="1">IF(C33="","",C33)</f>
        <v>石井ＦＣ</v>
      </c>
      <c r="J31" s="348"/>
      <c r="K31" s="348"/>
      <c r="L31" s="348"/>
      <c r="M31" s="348"/>
      <c r="N31" s="378"/>
      <c r="O31" s="377" t="str">
        <f ca="1">IF(C35="","",C35)</f>
        <v>岡西ＦＣ</v>
      </c>
      <c r="P31" s="348"/>
      <c r="Q31" s="348"/>
      <c r="R31" s="348"/>
      <c r="S31" s="348"/>
      <c r="T31" s="378"/>
      <c r="U31" s="377" t="str">
        <f ca="1">IF(C37="","",C37)</f>
        <v>清原ＳＳＳ</v>
      </c>
      <c r="V31" s="348"/>
      <c r="W31" s="348"/>
      <c r="X31" s="348"/>
      <c r="Y31" s="348"/>
      <c r="Z31" s="378"/>
      <c r="AA31" s="377" t="s">
        <v>101</v>
      </c>
      <c r="AB31" s="378"/>
      <c r="AC31" s="377" t="s">
        <v>98</v>
      </c>
      <c r="AD31" s="378"/>
      <c r="AE31" s="377" t="s">
        <v>102</v>
      </c>
      <c r="AF31" s="378"/>
      <c r="AG31" s="377" t="s">
        <v>103</v>
      </c>
      <c r="AH31" s="348"/>
      <c r="AI31" s="378"/>
      <c r="AJ31" s="377" t="s">
        <v>104</v>
      </c>
      <c r="AK31" s="378"/>
      <c r="AR31" s="112"/>
      <c r="AS31" s="83"/>
      <c r="AT31" s="83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</row>
    <row r="32" spans="1:65" s="111" customFormat="1" ht="11.25" customHeight="1">
      <c r="B32" s="404"/>
      <c r="C32" s="408"/>
      <c r="D32" s="409"/>
      <c r="E32" s="409"/>
      <c r="F32" s="409"/>
      <c r="G32" s="409"/>
      <c r="H32" s="410"/>
      <c r="I32" s="379"/>
      <c r="J32" s="369"/>
      <c r="K32" s="369"/>
      <c r="L32" s="369"/>
      <c r="M32" s="369"/>
      <c r="N32" s="380"/>
      <c r="O32" s="379"/>
      <c r="P32" s="369"/>
      <c r="Q32" s="369"/>
      <c r="R32" s="369"/>
      <c r="S32" s="369"/>
      <c r="T32" s="380"/>
      <c r="U32" s="379"/>
      <c r="V32" s="369"/>
      <c r="W32" s="369"/>
      <c r="X32" s="369"/>
      <c r="Y32" s="369"/>
      <c r="Z32" s="380"/>
      <c r="AA32" s="379"/>
      <c r="AB32" s="380"/>
      <c r="AC32" s="379"/>
      <c r="AD32" s="380"/>
      <c r="AE32" s="379"/>
      <c r="AF32" s="380"/>
      <c r="AG32" s="379"/>
      <c r="AH32" s="369"/>
      <c r="AI32" s="380"/>
      <c r="AJ32" s="379"/>
      <c r="AK32" s="380"/>
      <c r="AR32" s="112"/>
      <c r="AS32" s="109"/>
      <c r="AT32" s="109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</row>
    <row r="33" spans="2:65" s="111" customFormat="1" ht="11.25" customHeight="1">
      <c r="B33" s="395">
        <v>1</v>
      </c>
      <c r="C33" s="397" t="str">
        <f ca="1">K4</f>
        <v>石井ＦＣ</v>
      </c>
      <c r="D33" s="398"/>
      <c r="E33" s="398"/>
      <c r="F33" s="398"/>
      <c r="G33" s="398"/>
      <c r="H33" s="399"/>
      <c r="I33" s="387"/>
      <c r="J33" s="388"/>
      <c r="K33" s="388"/>
      <c r="L33" s="388"/>
      <c r="M33" s="388"/>
      <c r="N33" s="389"/>
      <c r="O33" s="393" t="str">
        <f>IF(OR(P33="",S33=""),"",IF(P33&gt;S33,"○",IF(P33=S33,"△","●")))</f>
        <v>○</v>
      </c>
      <c r="P33" s="381">
        <f>$Q$10</f>
        <v>6</v>
      </c>
      <c r="Q33" s="382"/>
      <c r="R33" s="385" t="s">
        <v>62</v>
      </c>
      <c r="S33" s="381">
        <f>$V$10</f>
        <v>1</v>
      </c>
      <c r="T33" s="378"/>
      <c r="U33" s="393" t="str">
        <f>IF(OR(V33="",Y33=""),"",IF(V33&gt;Y33,"○",IF(V33=Y33,"△","●")))</f>
        <v>○</v>
      </c>
      <c r="V33" s="381">
        <f>$Q$22</f>
        <v>2</v>
      </c>
      <c r="W33" s="382"/>
      <c r="X33" s="385" t="s">
        <v>62</v>
      </c>
      <c r="Y33" s="381">
        <f>$V$22</f>
        <v>0</v>
      </c>
      <c r="Z33" s="378"/>
      <c r="AA33" s="377">
        <f t="shared" ref="AA33:AA37" si="35">IF(AND($J33="",$P33="",$V33=""),"",COUNTIF($I33:$Z33,"○")*3+COUNTIF($I33:$Z33,"△")*1)</f>
        <v>6</v>
      </c>
      <c r="AB33" s="378"/>
      <c r="AC33" s="377">
        <f t="shared" ref="AC33:AC37" si="36">IF(AND($J33="",$P33="",$V33=""),"",SUM($J33,$P33,$V33))</f>
        <v>8</v>
      </c>
      <c r="AD33" s="378"/>
      <c r="AE33" s="377">
        <f t="shared" ref="AE33:AE37" si="37">IF(AND($M33="",$S33="",$Y33=""),"",SUM($M33,$S33,$Y33))</f>
        <v>1</v>
      </c>
      <c r="AF33" s="378"/>
      <c r="AG33" s="377">
        <f t="shared" ref="AG33:AG37" si="38">IF(OR(AC33="",AE33=""),"",AC33-AE33)</f>
        <v>7</v>
      </c>
      <c r="AH33" s="348"/>
      <c r="AI33" s="378"/>
      <c r="AJ33" s="397">
        <v>1</v>
      </c>
      <c r="AK33" s="399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</row>
    <row r="34" spans="2:65" s="111" customFormat="1" ht="11.25" customHeight="1">
      <c r="B34" s="396"/>
      <c r="C34" s="400"/>
      <c r="D34" s="401"/>
      <c r="E34" s="401"/>
      <c r="F34" s="401"/>
      <c r="G34" s="401"/>
      <c r="H34" s="402"/>
      <c r="I34" s="390"/>
      <c r="J34" s="391"/>
      <c r="K34" s="391"/>
      <c r="L34" s="391"/>
      <c r="M34" s="391"/>
      <c r="N34" s="392"/>
      <c r="O34" s="394"/>
      <c r="P34" s="383"/>
      <c r="Q34" s="384"/>
      <c r="R34" s="386"/>
      <c r="S34" s="383"/>
      <c r="T34" s="380"/>
      <c r="U34" s="394"/>
      <c r="V34" s="383"/>
      <c r="W34" s="384"/>
      <c r="X34" s="386"/>
      <c r="Y34" s="383"/>
      <c r="Z34" s="380"/>
      <c r="AA34" s="379"/>
      <c r="AB34" s="380"/>
      <c r="AC34" s="379"/>
      <c r="AD34" s="380"/>
      <c r="AE34" s="379"/>
      <c r="AF34" s="380"/>
      <c r="AG34" s="379"/>
      <c r="AH34" s="369"/>
      <c r="AI34" s="380"/>
      <c r="AJ34" s="400"/>
      <c r="AK34" s="40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</row>
    <row r="35" spans="2:65" s="111" customFormat="1" ht="11.25" customHeight="1">
      <c r="B35" s="395">
        <v>2</v>
      </c>
      <c r="C35" s="397" t="str">
        <f ca="1">K5</f>
        <v>岡西ＦＣ</v>
      </c>
      <c r="D35" s="398"/>
      <c r="E35" s="398"/>
      <c r="F35" s="398"/>
      <c r="G35" s="398"/>
      <c r="H35" s="399"/>
      <c r="I35" s="393" t="str">
        <f>IF(OR(J35="",M35=""),"",IF(J35&gt;M35,"○",IF(J35=M35,"△","●")))</f>
        <v>●</v>
      </c>
      <c r="J35" s="381">
        <f>IF(S33="","",S33)</f>
        <v>1</v>
      </c>
      <c r="K35" s="382"/>
      <c r="L35" s="385" t="s">
        <v>62</v>
      </c>
      <c r="M35" s="381">
        <f>IF(P33="","",P33)</f>
        <v>6</v>
      </c>
      <c r="N35" s="378"/>
      <c r="O35" s="387"/>
      <c r="P35" s="388"/>
      <c r="Q35" s="388"/>
      <c r="R35" s="388"/>
      <c r="S35" s="388"/>
      <c r="T35" s="389"/>
      <c r="U35" s="393" t="str">
        <f>IF(OR(V35="",Y35=""),"",IF(V35&gt;Y35,"○",IF(V35=Y35,"△","●")))</f>
        <v>△</v>
      </c>
      <c r="V35" s="381">
        <f>$Q$16</f>
        <v>2</v>
      </c>
      <c r="W35" s="382"/>
      <c r="X35" s="385" t="s">
        <v>62</v>
      </c>
      <c r="Y35" s="381">
        <f>$V$16</f>
        <v>2</v>
      </c>
      <c r="Z35" s="378"/>
      <c r="AA35" s="377">
        <f t="shared" si="35"/>
        <v>1</v>
      </c>
      <c r="AB35" s="378"/>
      <c r="AC35" s="377">
        <f t="shared" si="36"/>
        <v>3</v>
      </c>
      <c r="AD35" s="378"/>
      <c r="AE35" s="377">
        <f t="shared" si="37"/>
        <v>8</v>
      </c>
      <c r="AF35" s="378"/>
      <c r="AG35" s="377">
        <f t="shared" si="38"/>
        <v>-5</v>
      </c>
      <c r="AH35" s="348"/>
      <c r="AI35" s="378"/>
      <c r="AJ35" s="397">
        <v>3</v>
      </c>
      <c r="AK35" s="399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</row>
    <row r="36" spans="2:65" s="111" customFormat="1" ht="11.25" customHeight="1">
      <c r="B36" s="396"/>
      <c r="C36" s="400"/>
      <c r="D36" s="401"/>
      <c r="E36" s="401"/>
      <c r="F36" s="401"/>
      <c r="G36" s="401"/>
      <c r="H36" s="402"/>
      <c r="I36" s="394"/>
      <c r="J36" s="383"/>
      <c r="K36" s="384"/>
      <c r="L36" s="386"/>
      <c r="M36" s="383"/>
      <c r="N36" s="380"/>
      <c r="O36" s="390"/>
      <c r="P36" s="391"/>
      <c r="Q36" s="391"/>
      <c r="R36" s="391"/>
      <c r="S36" s="391"/>
      <c r="T36" s="392"/>
      <c r="U36" s="394"/>
      <c r="V36" s="383"/>
      <c r="W36" s="384"/>
      <c r="X36" s="386"/>
      <c r="Y36" s="383"/>
      <c r="Z36" s="380"/>
      <c r="AA36" s="379"/>
      <c r="AB36" s="380"/>
      <c r="AC36" s="379"/>
      <c r="AD36" s="380"/>
      <c r="AE36" s="379"/>
      <c r="AF36" s="380"/>
      <c r="AG36" s="379"/>
      <c r="AH36" s="369"/>
      <c r="AI36" s="380"/>
      <c r="AJ36" s="400"/>
      <c r="AK36" s="40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</row>
    <row r="37" spans="2:65" s="111" customFormat="1" ht="11.25" customHeight="1">
      <c r="B37" s="395">
        <v>3</v>
      </c>
      <c r="C37" s="397" t="str">
        <f ca="1">K6</f>
        <v>清原ＳＳＳ</v>
      </c>
      <c r="D37" s="398"/>
      <c r="E37" s="398"/>
      <c r="F37" s="398"/>
      <c r="G37" s="398"/>
      <c r="H37" s="399"/>
      <c r="I37" s="393" t="str">
        <f>IF(OR(J37="",M37=""),"",IF(J37&gt;M37,"○",IF(J37=M37,"△","●")))</f>
        <v>●</v>
      </c>
      <c r="J37" s="381">
        <f>IF(Y33="","",Y33)</f>
        <v>0</v>
      </c>
      <c r="K37" s="382"/>
      <c r="L37" s="385" t="s">
        <v>62</v>
      </c>
      <c r="M37" s="381">
        <f>IF(V33="","",V33)</f>
        <v>2</v>
      </c>
      <c r="N37" s="378"/>
      <c r="O37" s="393" t="str">
        <f>IF(OR(P37="",S37=""),"",IF(P37&gt;S37,"○",IF(P37=S37,"△","●")))</f>
        <v>△</v>
      </c>
      <c r="P37" s="381">
        <f>IF(Y35="","",Y35)</f>
        <v>2</v>
      </c>
      <c r="Q37" s="382"/>
      <c r="R37" s="385" t="s">
        <v>62</v>
      </c>
      <c r="S37" s="381">
        <f>IF(V35="","",V35)</f>
        <v>2</v>
      </c>
      <c r="T37" s="378"/>
      <c r="U37" s="387"/>
      <c r="V37" s="388"/>
      <c r="W37" s="388"/>
      <c r="X37" s="388"/>
      <c r="Y37" s="388"/>
      <c r="Z37" s="389"/>
      <c r="AA37" s="377">
        <f t="shared" si="35"/>
        <v>1</v>
      </c>
      <c r="AB37" s="378"/>
      <c r="AC37" s="377">
        <f t="shared" si="36"/>
        <v>2</v>
      </c>
      <c r="AD37" s="378"/>
      <c r="AE37" s="377">
        <f t="shared" si="37"/>
        <v>4</v>
      </c>
      <c r="AF37" s="378"/>
      <c r="AG37" s="377">
        <f t="shared" si="38"/>
        <v>-2</v>
      </c>
      <c r="AH37" s="348"/>
      <c r="AI37" s="378"/>
      <c r="AJ37" s="397">
        <v>2</v>
      </c>
      <c r="AK37" s="399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</row>
    <row r="38" spans="2:65" s="111" customFormat="1" ht="11.25" customHeight="1">
      <c r="B38" s="396"/>
      <c r="C38" s="400"/>
      <c r="D38" s="401"/>
      <c r="E38" s="401"/>
      <c r="F38" s="401"/>
      <c r="G38" s="401"/>
      <c r="H38" s="402"/>
      <c r="I38" s="394"/>
      <c r="J38" s="383"/>
      <c r="K38" s="384"/>
      <c r="L38" s="386"/>
      <c r="M38" s="383"/>
      <c r="N38" s="380"/>
      <c r="O38" s="394"/>
      <c r="P38" s="383"/>
      <c r="Q38" s="384"/>
      <c r="R38" s="386"/>
      <c r="S38" s="383"/>
      <c r="T38" s="380"/>
      <c r="U38" s="390"/>
      <c r="V38" s="391"/>
      <c r="W38" s="391"/>
      <c r="X38" s="391"/>
      <c r="Y38" s="391"/>
      <c r="Z38" s="392"/>
      <c r="AA38" s="379"/>
      <c r="AB38" s="380"/>
      <c r="AC38" s="379"/>
      <c r="AD38" s="380"/>
      <c r="AE38" s="379"/>
      <c r="AF38" s="380"/>
      <c r="AG38" s="379"/>
      <c r="AH38" s="369"/>
      <c r="AI38" s="380"/>
      <c r="AJ38" s="400"/>
      <c r="AK38" s="40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</row>
    <row r="39" spans="2:65" s="111" customFormat="1" ht="11.25" customHeight="1"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</row>
    <row r="40" spans="2:65" s="111" customFormat="1" ht="11.25" customHeight="1">
      <c r="B40" s="403"/>
      <c r="C40" s="405" t="str">
        <f>X4</f>
        <v>ｂ</v>
      </c>
      <c r="D40" s="406"/>
      <c r="E40" s="406"/>
      <c r="F40" s="406"/>
      <c r="G40" s="406"/>
      <c r="H40" s="407"/>
      <c r="I40" s="377" t="str">
        <f ca="1">IF(C42="","",C42)</f>
        <v>昭和・戸祭ＳＣ</v>
      </c>
      <c r="J40" s="348"/>
      <c r="K40" s="348"/>
      <c r="L40" s="348"/>
      <c r="M40" s="348"/>
      <c r="N40" s="378"/>
      <c r="O40" s="377" t="str">
        <f ca="1">IF(C44="","",C44)</f>
        <v>ＦＣグラシアス</v>
      </c>
      <c r="P40" s="348"/>
      <c r="Q40" s="348"/>
      <c r="R40" s="348"/>
      <c r="S40" s="348"/>
      <c r="T40" s="378"/>
      <c r="U40" s="377" t="str">
        <f ca="1">IF(C46="","",C46)</f>
        <v>緑が丘ＹＦＣ</v>
      </c>
      <c r="V40" s="348"/>
      <c r="W40" s="348"/>
      <c r="X40" s="348"/>
      <c r="Y40" s="348"/>
      <c r="Z40" s="378"/>
      <c r="AA40" s="377" t="str">
        <f ca="1">IF(C48="","",C48)</f>
        <v>ＦＣアリーバ</v>
      </c>
      <c r="AB40" s="348"/>
      <c r="AC40" s="348"/>
      <c r="AD40" s="348"/>
      <c r="AE40" s="348"/>
      <c r="AF40" s="378"/>
      <c r="AG40" s="377" t="s">
        <v>101</v>
      </c>
      <c r="AH40" s="378"/>
      <c r="AI40" s="377" t="s">
        <v>98</v>
      </c>
      <c r="AJ40" s="378"/>
      <c r="AK40" s="377" t="s">
        <v>102</v>
      </c>
      <c r="AL40" s="378"/>
      <c r="AM40" s="377" t="s">
        <v>103</v>
      </c>
      <c r="AN40" s="348"/>
      <c r="AO40" s="378"/>
      <c r="AP40" s="377" t="s">
        <v>104</v>
      </c>
      <c r="AQ40" s="378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</row>
    <row r="41" spans="2:65" s="111" customFormat="1" ht="11.25" customHeight="1">
      <c r="B41" s="404"/>
      <c r="C41" s="408"/>
      <c r="D41" s="409"/>
      <c r="E41" s="409"/>
      <c r="F41" s="409"/>
      <c r="G41" s="409"/>
      <c r="H41" s="410"/>
      <c r="I41" s="379"/>
      <c r="J41" s="369"/>
      <c r="K41" s="369"/>
      <c r="L41" s="369"/>
      <c r="M41" s="369"/>
      <c r="N41" s="380"/>
      <c r="O41" s="379"/>
      <c r="P41" s="369"/>
      <c r="Q41" s="369"/>
      <c r="R41" s="369"/>
      <c r="S41" s="369"/>
      <c r="T41" s="380"/>
      <c r="U41" s="379"/>
      <c r="V41" s="369"/>
      <c r="W41" s="369"/>
      <c r="X41" s="369"/>
      <c r="Y41" s="369"/>
      <c r="Z41" s="380"/>
      <c r="AA41" s="379"/>
      <c r="AB41" s="369"/>
      <c r="AC41" s="369"/>
      <c r="AD41" s="369"/>
      <c r="AE41" s="369"/>
      <c r="AF41" s="380"/>
      <c r="AG41" s="379"/>
      <c r="AH41" s="380"/>
      <c r="AI41" s="379"/>
      <c r="AJ41" s="380"/>
      <c r="AK41" s="379"/>
      <c r="AL41" s="380"/>
      <c r="AM41" s="379"/>
      <c r="AN41" s="369"/>
      <c r="AO41" s="380"/>
      <c r="AP41" s="379"/>
      <c r="AQ41" s="380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</row>
    <row r="42" spans="2:65" s="111" customFormat="1" ht="11.25" customHeight="1">
      <c r="B42" s="395">
        <v>4</v>
      </c>
      <c r="C42" s="397" t="str">
        <f ca="1">AA4</f>
        <v>昭和・戸祭ＳＣ</v>
      </c>
      <c r="D42" s="398"/>
      <c r="E42" s="398"/>
      <c r="F42" s="398"/>
      <c r="G42" s="398"/>
      <c r="H42" s="399"/>
      <c r="I42" s="387"/>
      <c r="J42" s="388"/>
      <c r="K42" s="388"/>
      <c r="L42" s="388"/>
      <c r="M42" s="388"/>
      <c r="N42" s="389"/>
      <c r="O42" s="393" t="str">
        <f>IF(OR(P42="",S42=""),"",IF(P42&gt;S42,"○",IF(P42=S42,"△","●")))</f>
        <v>○</v>
      </c>
      <c r="P42" s="381">
        <f>$Q$12</f>
        <v>2</v>
      </c>
      <c r="Q42" s="382"/>
      <c r="R42" s="385" t="s">
        <v>62</v>
      </c>
      <c r="S42" s="381">
        <f>$V$12</f>
        <v>1</v>
      </c>
      <c r="T42" s="378"/>
      <c r="U42" s="393" t="str">
        <f>IF(OR(V42="",Y42=""),"",IF(V42&gt;Y42,"○",IF(V42=Y42,"△","●")))</f>
        <v>○</v>
      </c>
      <c r="V42" s="381">
        <f>$Q$18</f>
        <v>2</v>
      </c>
      <c r="W42" s="382"/>
      <c r="X42" s="385" t="s">
        <v>62</v>
      </c>
      <c r="Y42" s="381">
        <f>$V$18</f>
        <v>0</v>
      </c>
      <c r="Z42" s="378"/>
      <c r="AA42" s="393" t="str">
        <f t="shared" ref="AA42:AA46" si="39">IF(OR(AB42="",AE42=""),"",IF(AB42&gt;AE42,"○",IF(AB42=AE42,"△","●")))</f>
        <v>○</v>
      </c>
      <c r="AB42" s="381">
        <f>$Q$24</f>
        <v>2</v>
      </c>
      <c r="AC42" s="382"/>
      <c r="AD42" s="385" t="s">
        <v>62</v>
      </c>
      <c r="AE42" s="381">
        <f>$V$24</f>
        <v>0</v>
      </c>
      <c r="AF42" s="378"/>
      <c r="AG42" s="377">
        <f t="shared" ref="AG42:AG46" si="40">IF(AND($J42="",$P42="",$V42="",$AB42=""),"",COUNTIF($I42:$AF42,"○")*3+COUNTIF($I42:$AF42,"△")*1)</f>
        <v>9</v>
      </c>
      <c r="AH42" s="378"/>
      <c r="AI42" s="377">
        <f>IF(AND($J42="",$P42="",$V42="",$AB42=""),"",SUM($J42,$P42,$V42,$AB42))</f>
        <v>6</v>
      </c>
      <c r="AJ42" s="378"/>
      <c r="AK42" s="377">
        <f t="shared" ref="AK42:AK46" si="41">IF(AND($M42="",$S42="",$Y42="",$AE42),"",SUM($M42,$S42,$Y42,$AE42))</f>
        <v>1</v>
      </c>
      <c r="AL42" s="378"/>
      <c r="AM42" s="377">
        <f>IF(OR(AI42="",AK42=""),"",AI42-AK42)</f>
        <v>5</v>
      </c>
      <c r="AN42" s="348"/>
      <c r="AO42" s="378"/>
      <c r="AP42" s="377">
        <v>1</v>
      </c>
      <c r="AQ42" s="378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</row>
    <row r="43" spans="2:65" s="111" customFormat="1" ht="11.25" customHeight="1">
      <c r="B43" s="396"/>
      <c r="C43" s="400"/>
      <c r="D43" s="401"/>
      <c r="E43" s="401"/>
      <c r="F43" s="401"/>
      <c r="G43" s="401"/>
      <c r="H43" s="402"/>
      <c r="I43" s="390"/>
      <c r="J43" s="391"/>
      <c r="K43" s="391"/>
      <c r="L43" s="391"/>
      <c r="M43" s="391"/>
      <c r="N43" s="392"/>
      <c r="O43" s="394"/>
      <c r="P43" s="383"/>
      <c r="Q43" s="384"/>
      <c r="R43" s="386"/>
      <c r="S43" s="383"/>
      <c r="T43" s="380"/>
      <c r="U43" s="394"/>
      <c r="V43" s="383"/>
      <c r="W43" s="384"/>
      <c r="X43" s="386"/>
      <c r="Y43" s="383"/>
      <c r="Z43" s="380"/>
      <c r="AA43" s="394"/>
      <c r="AB43" s="383"/>
      <c r="AC43" s="384"/>
      <c r="AD43" s="386"/>
      <c r="AE43" s="383"/>
      <c r="AF43" s="380"/>
      <c r="AG43" s="379"/>
      <c r="AH43" s="380"/>
      <c r="AI43" s="379"/>
      <c r="AJ43" s="380"/>
      <c r="AK43" s="379"/>
      <c r="AL43" s="380"/>
      <c r="AM43" s="379"/>
      <c r="AN43" s="369"/>
      <c r="AO43" s="380"/>
      <c r="AP43" s="379"/>
      <c r="AQ43" s="380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</row>
    <row r="44" spans="2:65" s="111" customFormat="1" ht="11.25" customHeight="1">
      <c r="B44" s="395">
        <v>5</v>
      </c>
      <c r="C44" s="397" t="str">
        <f ca="1">AA5</f>
        <v>ＦＣグラシアス</v>
      </c>
      <c r="D44" s="398"/>
      <c r="E44" s="398"/>
      <c r="F44" s="398"/>
      <c r="G44" s="398"/>
      <c r="H44" s="399"/>
      <c r="I44" s="393" t="str">
        <f t="shared" ref="I44:I48" si="42">IF(OR(J44="",M44=""),"",IF(J44&gt;M44,"○",IF(J44=M44,"△","●")))</f>
        <v>●</v>
      </c>
      <c r="J44" s="381">
        <f>IF(S42="","",S42)</f>
        <v>1</v>
      </c>
      <c r="K44" s="382"/>
      <c r="L44" s="385" t="s">
        <v>62</v>
      </c>
      <c r="M44" s="381">
        <f>IF(P42="","",P42)</f>
        <v>2</v>
      </c>
      <c r="N44" s="378"/>
      <c r="O44" s="387"/>
      <c r="P44" s="388"/>
      <c r="Q44" s="388"/>
      <c r="R44" s="388"/>
      <c r="S44" s="388"/>
      <c r="T44" s="389"/>
      <c r="U44" s="393" t="str">
        <f>IF(OR(V44="",Y44=""),"",IF(V44&gt;Y44,"○",IF(V44=Y44,"△","●")))</f>
        <v>●</v>
      </c>
      <c r="V44" s="381">
        <f>$Q$26</f>
        <v>0</v>
      </c>
      <c r="W44" s="382"/>
      <c r="X44" s="385" t="s">
        <v>62</v>
      </c>
      <c r="Y44" s="381">
        <f>$V$26</f>
        <v>1</v>
      </c>
      <c r="Z44" s="378"/>
      <c r="AA44" s="393" t="str">
        <f t="shared" si="39"/>
        <v>○</v>
      </c>
      <c r="AB44" s="381">
        <f>$Q$20</f>
        <v>5</v>
      </c>
      <c r="AC44" s="382"/>
      <c r="AD44" s="385" t="s">
        <v>62</v>
      </c>
      <c r="AE44" s="381">
        <f>$V$20</f>
        <v>2</v>
      </c>
      <c r="AF44" s="378"/>
      <c r="AG44" s="377">
        <f t="shared" si="40"/>
        <v>3</v>
      </c>
      <c r="AH44" s="378"/>
      <c r="AI44" s="377">
        <f t="shared" ref="AI44" si="43">IF(AND($J44="",$P44="",$V44="",$AB44=""),"",SUM($J44,$P44,$V44,$AB44))</f>
        <v>6</v>
      </c>
      <c r="AJ44" s="378"/>
      <c r="AK44" s="377">
        <f t="shared" si="41"/>
        <v>5</v>
      </c>
      <c r="AL44" s="378"/>
      <c r="AM44" s="377">
        <f t="shared" ref="AM44" si="44">IF(OR(AI44="",AK44=""),"",AI44-AK44)</f>
        <v>1</v>
      </c>
      <c r="AN44" s="348"/>
      <c r="AO44" s="378"/>
      <c r="AP44" s="377">
        <v>3</v>
      </c>
      <c r="AQ44" s="378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</row>
    <row r="45" spans="2:65" s="111" customFormat="1" ht="11.25" customHeight="1">
      <c r="B45" s="396"/>
      <c r="C45" s="400"/>
      <c r="D45" s="401"/>
      <c r="E45" s="401"/>
      <c r="F45" s="401"/>
      <c r="G45" s="401"/>
      <c r="H45" s="402"/>
      <c r="I45" s="394"/>
      <c r="J45" s="383"/>
      <c r="K45" s="384"/>
      <c r="L45" s="386"/>
      <c r="M45" s="383"/>
      <c r="N45" s="380"/>
      <c r="O45" s="390"/>
      <c r="P45" s="391"/>
      <c r="Q45" s="391"/>
      <c r="R45" s="391"/>
      <c r="S45" s="391"/>
      <c r="T45" s="392"/>
      <c r="U45" s="394"/>
      <c r="V45" s="383"/>
      <c r="W45" s="384"/>
      <c r="X45" s="386"/>
      <c r="Y45" s="383"/>
      <c r="Z45" s="380"/>
      <c r="AA45" s="394"/>
      <c r="AB45" s="383"/>
      <c r="AC45" s="384"/>
      <c r="AD45" s="386"/>
      <c r="AE45" s="383"/>
      <c r="AF45" s="380"/>
      <c r="AG45" s="379"/>
      <c r="AH45" s="380"/>
      <c r="AI45" s="379"/>
      <c r="AJ45" s="380"/>
      <c r="AK45" s="379"/>
      <c r="AL45" s="380"/>
      <c r="AM45" s="379"/>
      <c r="AN45" s="369"/>
      <c r="AO45" s="380"/>
      <c r="AP45" s="379"/>
      <c r="AQ45" s="380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</row>
    <row r="46" spans="2:65" s="111" customFormat="1" ht="11.25" customHeight="1">
      <c r="B46" s="395">
        <v>6</v>
      </c>
      <c r="C46" s="397" t="str">
        <f ca="1">AA6</f>
        <v>緑が丘ＹＦＣ</v>
      </c>
      <c r="D46" s="398"/>
      <c r="E46" s="398"/>
      <c r="F46" s="398"/>
      <c r="G46" s="398"/>
      <c r="H46" s="399"/>
      <c r="I46" s="393" t="str">
        <f t="shared" si="42"/>
        <v>●</v>
      </c>
      <c r="J46" s="381">
        <f>IF(Y42="","",Y42)</f>
        <v>0</v>
      </c>
      <c r="K46" s="382"/>
      <c r="L46" s="385" t="s">
        <v>62</v>
      </c>
      <c r="M46" s="381">
        <f>IF(V42="","",V42)</f>
        <v>2</v>
      </c>
      <c r="N46" s="378"/>
      <c r="O46" s="393" t="str">
        <f>IF(OR(P46="",S46=""),"",IF(P46&gt;S46,"○",IF(P46=S46,"△","●")))</f>
        <v>○</v>
      </c>
      <c r="P46" s="381">
        <f>IF(Y44="","",Y44)</f>
        <v>1</v>
      </c>
      <c r="Q46" s="382"/>
      <c r="R46" s="385" t="s">
        <v>62</v>
      </c>
      <c r="S46" s="381">
        <f>IF(V44="","",V44)</f>
        <v>0</v>
      </c>
      <c r="T46" s="378"/>
      <c r="U46" s="387"/>
      <c r="V46" s="388"/>
      <c r="W46" s="388"/>
      <c r="X46" s="388"/>
      <c r="Y46" s="388"/>
      <c r="Z46" s="389"/>
      <c r="AA46" s="393" t="str">
        <f t="shared" si="39"/>
        <v>○</v>
      </c>
      <c r="AB46" s="381">
        <f>$Q$14</f>
        <v>4</v>
      </c>
      <c r="AC46" s="382"/>
      <c r="AD46" s="385" t="s">
        <v>62</v>
      </c>
      <c r="AE46" s="381">
        <f>$V$14</f>
        <v>0</v>
      </c>
      <c r="AF46" s="378"/>
      <c r="AG46" s="377">
        <f t="shared" si="40"/>
        <v>6</v>
      </c>
      <c r="AH46" s="378"/>
      <c r="AI46" s="377">
        <f t="shared" ref="AI46" si="45">IF(AND($J46="",$P46="",$V46="",$AB46=""),"",SUM($J46,$P46,$V46,$AB46))</f>
        <v>5</v>
      </c>
      <c r="AJ46" s="378"/>
      <c r="AK46" s="377">
        <f t="shared" si="41"/>
        <v>2</v>
      </c>
      <c r="AL46" s="378"/>
      <c r="AM46" s="377">
        <f t="shared" ref="AM46" si="46">IF(OR(AI46="",AK46=""),"",AI46-AK46)</f>
        <v>3</v>
      </c>
      <c r="AN46" s="348"/>
      <c r="AO46" s="378"/>
      <c r="AP46" s="377">
        <v>2</v>
      </c>
      <c r="AQ46" s="378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</row>
    <row r="47" spans="2:65" s="111" customFormat="1" ht="11.25" customHeight="1">
      <c r="B47" s="396"/>
      <c r="C47" s="400"/>
      <c r="D47" s="401"/>
      <c r="E47" s="401"/>
      <c r="F47" s="401"/>
      <c r="G47" s="401"/>
      <c r="H47" s="402"/>
      <c r="I47" s="394"/>
      <c r="J47" s="383"/>
      <c r="K47" s="384"/>
      <c r="L47" s="386"/>
      <c r="M47" s="383"/>
      <c r="N47" s="380"/>
      <c r="O47" s="394"/>
      <c r="P47" s="383"/>
      <c r="Q47" s="384"/>
      <c r="R47" s="386"/>
      <c r="S47" s="383"/>
      <c r="T47" s="380"/>
      <c r="U47" s="390"/>
      <c r="V47" s="391"/>
      <c r="W47" s="391"/>
      <c r="X47" s="391"/>
      <c r="Y47" s="391"/>
      <c r="Z47" s="392"/>
      <c r="AA47" s="394"/>
      <c r="AB47" s="383"/>
      <c r="AC47" s="384"/>
      <c r="AD47" s="386"/>
      <c r="AE47" s="383"/>
      <c r="AF47" s="380"/>
      <c r="AG47" s="379"/>
      <c r="AH47" s="380"/>
      <c r="AI47" s="379"/>
      <c r="AJ47" s="380"/>
      <c r="AK47" s="379"/>
      <c r="AL47" s="380"/>
      <c r="AM47" s="379"/>
      <c r="AN47" s="369"/>
      <c r="AO47" s="380"/>
      <c r="AP47" s="379"/>
      <c r="AQ47" s="380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</row>
    <row r="48" spans="2:65" s="111" customFormat="1" ht="11.25" customHeight="1">
      <c r="B48" s="395">
        <v>7</v>
      </c>
      <c r="C48" s="397" t="str">
        <f ca="1">AA7</f>
        <v>ＦＣアリーバ</v>
      </c>
      <c r="D48" s="398"/>
      <c r="E48" s="398"/>
      <c r="F48" s="398"/>
      <c r="G48" s="398"/>
      <c r="H48" s="399"/>
      <c r="I48" s="393" t="str">
        <f t="shared" si="42"/>
        <v>●</v>
      </c>
      <c r="J48" s="381">
        <f>IF(AE42="","",AE42)</f>
        <v>0</v>
      </c>
      <c r="K48" s="382"/>
      <c r="L48" s="385" t="s">
        <v>62</v>
      </c>
      <c r="M48" s="381">
        <f>IF(AB42="","",AB42)</f>
        <v>2</v>
      </c>
      <c r="N48" s="378"/>
      <c r="O48" s="393" t="str">
        <f>IF(OR(P48="",S48=""),"",IF(P48&gt;S48,"○",IF(P48=S48,"△","●")))</f>
        <v>●</v>
      </c>
      <c r="P48" s="381">
        <f>IF(AE44="","",AE44)</f>
        <v>2</v>
      </c>
      <c r="Q48" s="382"/>
      <c r="R48" s="385" t="s">
        <v>62</v>
      </c>
      <c r="S48" s="381">
        <f>IF(AB44="","",AB44)</f>
        <v>5</v>
      </c>
      <c r="T48" s="378"/>
      <c r="U48" s="393" t="str">
        <f>IF(OR(V48="",Y48=""),"",IF(V48&gt;Y48,"○",IF(V48=Y48,"△","●")))</f>
        <v>●</v>
      </c>
      <c r="V48" s="381">
        <f>IF(AE46="","",AE46)</f>
        <v>0</v>
      </c>
      <c r="W48" s="382"/>
      <c r="X48" s="385" t="s">
        <v>62</v>
      </c>
      <c r="Y48" s="381">
        <f>IF(AB46="","",AB46)</f>
        <v>4</v>
      </c>
      <c r="Z48" s="378"/>
      <c r="AA48" s="387"/>
      <c r="AB48" s="388"/>
      <c r="AC48" s="388"/>
      <c r="AD48" s="388"/>
      <c r="AE48" s="388"/>
      <c r="AF48" s="389"/>
      <c r="AG48" s="377">
        <f>IF(AND($J48="",$P48="",$V48="",$AB48=""),"",COUNTIF($I48:$AF48,"○")*3+COUNTIF($I48:$AF48,"△")*1)</f>
        <v>0</v>
      </c>
      <c r="AH48" s="378"/>
      <c r="AI48" s="377">
        <f t="shared" ref="AI48" si="47">IF(AND($J48="",$P48="",$V48="",$AB48=""),"",SUM($J48,$P48,$V48,$AB48))</f>
        <v>2</v>
      </c>
      <c r="AJ48" s="378"/>
      <c r="AK48" s="377">
        <f>IF(AND($M48="",$S48="",$Y48="",$AE48),"",SUM($M48,$S48,$Y48,$AE48))</f>
        <v>11</v>
      </c>
      <c r="AL48" s="378"/>
      <c r="AM48" s="377">
        <f t="shared" ref="AM48" si="48">IF(OR(AI48="",AK48=""),"",AI48-AK48)</f>
        <v>-9</v>
      </c>
      <c r="AN48" s="348"/>
      <c r="AO48" s="378"/>
      <c r="AP48" s="377">
        <v>4</v>
      </c>
      <c r="AQ48" s="378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</row>
    <row r="49" spans="2:65" s="111" customFormat="1" ht="11.25" customHeight="1">
      <c r="B49" s="396"/>
      <c r="C49" s="400"/>
      <c r="D49" s="401"/>
      <c r="E49" s="401"/>
      <c r="F49" s="401"/>
      <c r="G49" s="401"/>
      <c r="H49" s="402"/>
      <c r="I49" s="394"/>
      <c r="J49" s="383"/>
      <c r="K49" s="384"/>
      <c r="L49" s="386"/>
      <c r="M49" s="383"/>
      <c r="N49" s="380"/>
      <c r="O49" s="394"/>
      <c r="P49" s="383"/>
      <c r="Q49" s="384"/>
      <c r="R49" s="386"/>
      <c r="S49" s="383"/>
      <c r="T49" s="380"/>
      <c r="U49" s="394"/>
      <c r="V49" s="383"/>
      <c r="W49" s="384"/>
      <c r="X49" s="386"/>
      <c r="Y49" s="383"/>
      <c r="Z49" s="380"/>
      <c r="AA49" s="390"/>
      <c r="AB49" s="391"/>
      <c r="AC49" s="391"/>
      <c r="AD49" s="391"/>
      <c r="AE49" s="391"/>
      <c r="AF49" s="392"/>
      <c r="AG49" s="379"/>
      <c r="AH49" s="380"/>
      <c r="AI49" s="379"/>
      <c r="AJ49" s="380"/>
      <c r="AK49" s="379"/>
      <c r="AL49" s="380"/>
      <c r="AM49" s="379"/>
      <c r="AN49" s="369"/>
      <c r="AO49" s="380"/>
      <c r="AP49" s="379"/>
      <c r="AQ49" s="380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</row>
    <row r="50" spans="2:65" ht="13.5">
      <c r="AS50" s="112"/>
      <c r="AT50" s="112"/>
    </row>
    <row r="51" spans="2:65" ht="14.25">
      <c r="B51" s="83"/>
      <c r="C51" s="83"/>
      <c r="D51" s="374" t="s">
        <v>105</v>
      </c>
      <c r="E51" s="374"/>
      <c r="F51" s="374"/>
      <c r="G51" s="374"/>
      <c r="H51" s="374"/>
      <c r="I51" s="374"/>
      <c r="J51" s="374" t="s">
        <v>97</v>
      </c>
      <c r="K51" s="374"/>
      <c r="L51" s="374"/>
      <c r="M51" s="374"/>
      <c r="N51" s="374"/>
      <c r="O51" s="374"/>
      <c r="P51" s="374"/>
      <c r="Q51" s="374"/>
      <c r="R51" s="374" t="s">
        <v>106</v>
      </c>
      <c r="S51" s="374"/>
      <c r="T51" s="374"/>
      <c r="U51" s="374"/>
      <c r="V51" s="374"/>
      <c r="W51" s="374"/>
      <c r="X51" s="374"/>
      <c r="Y51" s="374"/>
      <c r="Z51" s="374"/>
      <c r="AA51" s="374" t="s">
        <v>107</v>
      </c>
      <c r="AB51" s="374"/>
      <c r="AC51" s="374"/>
      <c r="AD51" s="374" t="s">
        <v>108</v>
      </c>
      <c r="AE51" s="374"/>
      <c r="AF51" s="374"/>
      <c r="AG51" s="374"/>
      <c r="AH51" s="374"/>
      <c r="AI51" s="374"/>
      <c r="AJ51" s="374"/>
      <c r="AK51" s="374"/>
      <c r="AL51" s="374"/>
      <c r="AM51" s="374"/>
      <c r="AN51" s="83"/>
      <c r="AO51" s="83"/>
      <c r="AP51" s="83"/>
      <c r="AS51" s="112"/>
      <c r="AT51" s="112"/>
    </row>
    <row r="52" spans="2:65" ht="18" customHeight="1">
      <c r="B52" s="83"/>
      <c r="C52" s="83"/>
      <c r="D52" s="374" t="s">
        <v>109</v>
      </c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6"/>
      <c r="AB52" s="376"/>
      <c r="AC52" s="376"/>
      <c r="AD52" s="375"/>
      <c r="AE52" s="375"/>
      <c r="AF52" s="375"/>
      <c r="AG52" s="375"/>
      <c r="AH52" s="375"/>
      <c r="AI52" s="375"/>
      <c r="AJ52" s="375"/>
      <c r="AK52" s="375"/>
      <c r="AL52" s="375"/>
      <c r="AM52" s="375"/>
      <c r="AN52" s="83"/>
      <c r="AO52" s="83"/>
      <c r="AP52" s="83"/>
    </row>
    <row r="53" spans="2:65" ht="18" customHeight="1">
      <c r="B53" s="83"/>
      <c r="C53" s="83"/>
      <c r="D53" s="374" t="s">
        <v>109</v>
      </c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Z53" s="374"/>
      <c r="AA53" s="374"/>
      <c r="AB53" s="374"/>
      <c r="AC53" s="374"/>
      <c r="AD53" s="375"/>
      <c r="AE53" s="375"/>
      <c r="AF53" s="375"/>
      <c r="AG53" s="375"/>
      <c r="AH53" s="375"/>
      <c r="AI53" s="375"/>
      <c r="AJ53" s="375"/>
      <c r="AK53" s="375"/>
      <c r="AL53" s="375"/>
      <c r="AM53" s="375"/>
      <c r="AN53" s="83"/>
      <c r="AO53" s="83"/>
      <c r="AP53" s="83"/>
    </row>
    <row r="54" spans="2:65" ht="18" customHeight="1">
      <c r="B54" s="83"/>
      <c r="C54" s="83"/>
      <c r="D54" s="374" t="s">
        <v>109</v>
      </c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374"/>
      <c r="X54" s="374"/>
      <c r="Y54" s="374"/>
      <c r="Z54" s="374"/>
      <c r="AA54" s="374"/>
      <c r="AB54" s="374"/>
      <c r="AC54" s="374"/>
      <c r="AD54" s="375"/>
      <c r="AE54" s="375"/>
      <c r="AF54" s="375"/>
      <c r="AG54" s="375"/>
      <c r="AH54" s="375"/>
      <c r="AI54" s="375"/>
      <c r="AJ54" s="375"/>
      <c r="AK54" s="375"/>
      <c r="AL54" s="375"/>
      <c r="AM54" s="375"/>
      <c r="AN54" s="83"/>
      <c r="AO54" s="83"/>
      <c r="AP54" s="83"/>
    </row>
  </sheetData>
  <mergeCells count="299">
    <mergeCell ref="A1:AQ1"/>
    <mergeCell ref="C2:F2"/>
    <mergeCell ref="G2:O2"/>
    <mergeCell ref="P2:S2"/>
    <mergeCell ref="T2:AB2"/>
    <mergeCell ref="AC2:AF2"/>
    <mergeCell ref="AG2:AL2"/>
    <mergeCell ref="AM2:AO2"/>
    <mergeCell ref="I6:J6"/>
    <mergeCell ref="Y6:Z6"/>
    <mergeCell ref="AA5:AG5"/>
    <mergeCell ref="AA6:AG6"/>
    <mergeCell ref="H4:H6"/>
    <mergeCell ref="I4:J4"/>
    <mergeCell ref="X4:X7"/>
    <mergeCell ref="Y4:Z4"/>
    <mergeCell ref="I5:J5"/>
    <mergeCell ref="Y5:Z5"/>
    <mergeCell ref="AA4:AG4"/>
    <mergeCell ref="AA7:AG7"/>
    <mergeCell ref="AH4:AJ4"/>
    <mergeCell ref="AH5:AJ5"/>
    <mergeCell ref="AH6:AJ6"/>
    <mergeCell ref="AH7:AJ7"/>
    <mergeCell ref="AI14:AP15"/>
    <mergeCell ref="AI9:AP9"/>
    <mergeCell ref="B10:B11"/>
    <mergeCell ref="C10:E11"/>
    <mergeCell ref="F10:I11"/>
    <mergeCell ref="J10:P11"/>
    <mergeCell ref="Q10:R11"/>
    <mergeCell ref="V10:W11"/>
    <mergeCell ref="X10:AD11"/>
    <mergeCell ref="AE10:AH11"/>
    <mergeCell ref="AI10:AP11"/>
    <mergeCell ref="C9:E9"/>
    <mergeCell ref="F9:I9"/>
    <mergeCell ref="J9:P9"/>
    <mergeCell ref="Q9:W9"/>
    <mergeCell ref="X9:AD9"/>
    <mergeCell ref="AE9:AH9"/>
    <mergeCell ref="B14:B15"/>
    <mergeCell ref="C14:E15"/>
    <mergeCell ref="F14:I15"/>
    <mergeCell ref="J14:P15"/>
    <mergeCell ref="Q14:R15"/>
    <mergeCell ref="V14:W15"/>
    <mergeCell ref="X14:AD15"/>
    <mergeCell ref="B12:B13"/>
    <mergeCell ref="C12:E13"/>
    <mergeCell ref="F12:I13"/>
    <mergeCell ref="J12:P13"/>
    <mergeCell ref="Q12:R13"/>
    <mergeCell ref="V12:W13"/>
    <mergeCell ref="B16:B17"/>
    <mergeCell ref="C16:E17"/>
    <mergeCell ref="F16:I17"/>
    <mergeCell ref="J16:P17"/>
    <mergeCell ref="Q16:R17"/>
    <mergeCell ref="V16:W17"/>
    <mergeCell ref="X16:AD17"/>
    <mergeCell ref="AE16:AH17"/>
    <mergeCell ref="AI16:AP17"/>
    <mergeCell ref="B18:B19"/>
    <mergeCell ref="C18:E19"/>
    <mergeCell ref="F18:I19"/>
    <mergeCell ref="J18:P19"/>
    <mergeCell ref="Q18:R19"/>
    <mergeCell ref="V18:W19"/>
    <mergeCell ref="X18:AD19"/>
    <mergeCell ref="AE18:AH19"/>
    <mergeCell ref="AI18:AP19"/>
    <mergeCell ref="B22:B23"/>
    <mergeCell ref="C22:E23"/>
    <mergeCell ref="F22:I23"/>
    <mergeCell ref="J22:P23"/>
    <mergeCell ref="Q22:R23"/>
    <mergeCell ref="V22:W23"/>
    <mergeCell ref="X22:AD23"/>
    <mergeCell ref="B20:B21"/>
    <mergeCell ref="C20:E21"/>
    <mergeCell ref="F20:I21"/>
    <mergeCell ref="J20:P21"/>
    <mergeCell ref="Q20:R21"/>
    <mergeCell ref="V20:W21"/>
    <mergeCell ref="B24:B25"/>
    <mergeCell ref="C24:E25"/>
    <mergeCell ref="F24:I25"/>
    <mergeCell ref="J24:P25"/>
    <mergeCell ref="Q24:R25"/>
    <mergeCell ref="V24:W25"/>
    <mergeCell ref="X24:AD25"/>
    <mergeCell ref="AE24:AH25"/>
    <mergeCell ref="AI24:AP25"/>
    <mergeCell ref="B26:B27"/>
    <mergeCell ref="C26:E27"/>
    <mergeCell ref="F26:I27"/>
    <mergeCell ref="J26:P27"/>
    <mergeCell ref="Q26:R27"/>
    <mergeCell ref="V26:W27"/>
    <mergeCell ref="X26:AD27"/>
    <mergeCell ref="S33:T34"/>
    <mergeCell ref="U33:U34"/>
    <mergeCell ref="V33:W34"/>
    <mergeCell ref="AC31:AD32"/>
    <mergeCell ref="B28:B29"/>
    <mergeCell ref="C28:E29"/>
    <mergeCell ref="F28:I29"/>
    <mergeCell ref="Q28:R29"/>
    <mergeCell ref="V28:W29"/>
    <mergeCell ref="AE31:AF32"/>
    <mergeCell ref="AG31:AI32"/>
    <mergeCell ref="AJ31:AK32"/>
    <mergeCell ref="B33:B34"/>
    <mergeCell ref="C33:H34"/>
    <mergeCell ref="I33:N34"/>
    <mergeCell ref="O33:O34"/>
    <mergeCell ref="P33:Q34"/>
    <mergeCell ref="R33:R34"/>
    <mergeCell ref="B31:B32"/>
    <mergeCell ref="C31:H32"/>
    <mergeCell ref="I31:N32"/>
    <mergeCell ref="O31:T32"/>
    <mergeCell ref="U31:Z32"/>
    <mergeCell ref="AA31:AB32"/>
    <mergeCell ref="AC33:AD34"/>
    <mergeCell ref="AE33:AF34"/>
    <mergeCell ref="AG33:AI34"/>
    <mergeCell ref="AJ33:AK34"/>
    <mergeCell ref="X33:X34"/>
    <mergeCell ref="Y33:Z34"/>
    <mergeCell ref="AA33:AB34"/>
    <mergeCell ref="B37:B38"/>
    <mergeCell ref="C37:H38"/>
    <mergeCell ref="I37:I38"/>
    <mergeCell ref="J37:K38"/>
    <mergeCell ref="L37:L38"/>
    <mergeCell ref="M37:N38"/>
    <mergeCell ref="O35:T36"/>
    <mergeCell ref="U35:U36"/>
    <mergeCell ref="V35:W36"/>
    <mergeCell ref="B35:B36"/>
    <mergeCell ref="C35:H36"/>
    <mergeCell ref="I35:I36"/>
    <mergeCell ref="J35:K36"/>
    <mergeCell ref="L35:L36"/>
    <mergeCell ref="M35:N36"/>
    <mergeCell ref="O37:O38"/>
    <mergeCell ref="P37:Q38"/>
    <mergeCell ref="R37:R38"/>
    <mergeCell ref="S37:T38"/>
    <mergeCell ref="U37:Z38"/>
    <mergeCell ref="AA37:AB38"/>
    <mergeCell ref="AC35:AD36"/>
    <mergeCell ref="AE35:AF36"/>
    <mergeCell ref="AG35:AI36"/>
    <mergeCell ref="AG40:AH41"/>
    <mergeCell ref="AI40:AJ41"/>
    <mergeCell ref="AJ35:AK36"/>
    <mergeCell ref="X35:X36"/>
    <mergeCell ref="Y35:Z36"/>
    <mergeCell ref="AA35:AB36"/>
    <mergeCell ref="AC37:AD38"/>
    <mergeCell ref="AE37:AF38"/>
    <mergeCell ref="AG37:AI38"/>
    <mergeCell ref="AJ37:AK38"/>
    <mergeCell ref="AK40:AL41"/>
    <mergeCell ref="AM40:AO41"/>
    <mergeCell ref="AP40:AQ41"/>
    <mergeCell ref="B42:B43"/>
    <mergeCell ref="C42:H43"/>
    <mergeCell ref="I42:N43"/>
    <mergeCell ref="O42:O43"/>
    <mergeCell ref="P42:Q43"/>
    <mergeCell ref="AK42:AL43"/>
    <mergeCell ref="AM42:AO43"/>
    <mergeCell ref="AP42:AQ43"/>
    <mergeCell ref="AD42:AD43"/>
    <mergeCell ref="AE42:AF43"/>
    <mergeCell ref="AG42:AH43"/>
    <mergeCell ref="AI42:AJ43"/>
    <mergeCell ref="B40:B41"/>
    <mergeCell ref="C40:H41"/>
    <mergeCell ref="I40:N41"/>
    <mergeCell ref="O40:T41"/>
    <mergeCell ref="U40:Z41"/>
    <mergeCell ref="AA40:AF41"/>
    <mergeCell ref="B44:B45"/>
    <mergeCell ref="C44:H45"/>
    <mergeCell ref="I44:I45"/>
    <mergeCell ref="J44:K45"/>
    <mergeCell ref="L44:L45"/>
    <mergeCell ref="M44:N45"/>
    <mergeCell ref="O44:T45"/>
    <mergeCell ref="AA42:AA43"/>
    <mergeCell ref="AB42:AC43"/>
    <mergeCell ref="R42:R43"/>
    <mergeCell ref="S42:T43"/>
    <mergeCell ref="U42:U43"/>
    <mergeCell ref="V42:W43"/>
    <mergeCell ref="X42:X43"/>
    <mergeCell ref="Y42:Z43"/>
    <mergeCell ref="AP44:AQ45"/>
    <mergeCell ref="B46:B47"/>
    <mergeCell ref="C46:H47"/>
    <mergeCell ref="I46:I47"/>
    <mergeCell ref="J46:K47"/>
    <mergeCell ref="L46:L47"/>
    <mergeCell ref="M46:N47"/>
    <mergeCell ref="O46:O47"/>
    <mergeCell ref="P46:Q47"/>
    <mergeCell ref="R46:R47"/>
    <mergeCell ref="AD44:AD45"/>
    <mergeCell ref="AE44:AF45"/>
    <mergeCell ref="AG44:AH45"/>
    <mergeCell ref="AI44:AJ45"/>
    <mergeCell ref="AK44:AL45"/>
    <mergeCell ref="AM44:AO45"/>
    <mergeCell ref="U44:U45"/>
    <mergeCell ref="V44:W45"/>
    <mergeCell ref="X44:X45"/>
    <mergeCell ref="Y44:Z45"/>
    <mergeCell ref="AA44:AA45"/>
    <mergeCell ref="AB44:AC45"/>
    <mergeCell ref="AK46:AL47"/>
    <mergeCell ref="AM46:AO47"/>
    <mergeCell ref="AP46:AQ47"/>
    <mergeCell ref="B48:B49"/>
    <mergeCell ref="C48:H49"/>
    <mergeCell ref="I48:I49"/>
    <mergeCell ref="J48:K49"/>
    <mergeCell ref="L48:L49"/>
    <mergeCell ref="S46:T47"/>
    <mergeCell ref="U46:Z47"/>
    <mergeCell ref="AA46:AA47"/>
    <mergeCell ref="AB46:AC47"/>
    <mergeCell ref="AD46:AD47"/>
    <mergeCell ref="AE46:AF47"/>
    <mergeCell ref="AP48:AQ49"/>
    <mergeCell ref="P48:Q49"/>
    <mergeCell ref="R48:R49"/>
    <mergeCell ref="S48:T49"/>
    <mergeCell ref="U48:U49"/>
    <mergeCell ref="AG46:AH47"/>
    <mergeCell ref="AI46:AJ47"/>
    <mergeCell ref="D52:I52"/>
    <mergeCell ref="J52:Q52"/>
    <mergeCell ref="R52:Z52"/>
    <mergeCell ref="AA52:AC52"/>
    <mergeCell ref="AD52:AM52"/>
    <mergeCell ref="AK48:AL49"/>
    <mergeCell ref="AM48:AO49"/>
    <mergeCell ref="D51:I51"/>
    <mergeCell ref="J51:Q51"/>
    <mergeCell ref="R51:Z51"/>
    <mergeCell ref="AA51:AC51"/>
    <mergeCell ref="AD51:AM51"/>
    <mergeCell ref="V48:W49"/>
    <mergeCell ref="X48:X49"/>
    <mergeCell ref="Y48:Z49"/>
    <mergeCell ref="AA48:AF49"/>
    <mergeCell ref="AG48:AH49"/>
    <mergeCell ref="AI48:AJ49"/>
    <mergeCell ref="M48:N49"/>
    <mergeCell ref="O48:O49"/>
    <mergeCell ref="D54:I54"/>
    <mergeCell ref="J54:Q54"/>
    <mergeCell ref="R54:Z54"/>
    <mergeCell ref="AA54:AC54"/>
    <mergeCell ref="AD54:AM54"/>
    <mergeCell ref="D53:I53"/>
    <mergeCell ref="J53:Q53"/>
    <mergeCell ref="R53:Z53"/>
    <mergeCell ref="AA53:AC53"/>
    <mergeCell ref="AD53:AM53"/>
    <mergeCell ref="K4:Q4"/>
    <mergeCell ref="K5:Q5"/>
    <mergeCell ref="K6:Q6"/>
    <mergeCell ref="R4:T4"/>
    <mergeCell ref="R5:T5"/>
    <mergeCell ref="R6:T6"/>
    <mergeCell ref="Y7:Z7"/>
    <mergeCell ref="AE28:AH29"/>
    <mergeCell ref="AI28:AP29"/>
    <mergeCell ref="J28:K29"/>
    <mergeCell ref="AC28:AD29"/>
    <mergeCell ref="L28:P29"/>
    <mergeCell ref="X28:AB29"/>
    <mergeCell ref="AE26:AH27"/>
    <mergeCell ref="AI26:AP27"/>
    <mergeCell ref="X20:AD21"/>
    <mergeCell ref="AE20:AH21"/>
    <mergeCell ref="AI20:AP21"/>
    <mergeCell ref="AE22:AH23"/>
    <mergeCell ref="AI22:AP23"/>
    <mergeCell ref="X12:AD13"/>
    <mergeCell ref="AE12:AH13"/>
    <mergeCell ref="AI12:AP13"/>
    <mergeCell ref="AE14:AH15"/>
  </mergeCells>
  <phoneticPr fontId="29"/>
  <conditionalFormatting sqref="AM2:AO2">
    <cfRule type="expression" dxfId="161" priority="21">
      <formula>WEEKDAY(AM2)=7</formula>
    </cfRule>
    <cfRule type="expression" dxfId="160" priority="22">
      <formula>WEEKDAY(AM2)=1</formula>
    </cfRule>
  </conditionalFormatting>
  <conditionalFormatting sqref="AM2:AO2">
    <cfRule type="expression" dxfId="159" priority="19">
      <formula>WEEKDAY(AM2)=7</formula>
    </cfRule>
    <cfRule type="expression" dxfId="158" priority="20">
      <formula>WEEKDAY(AM2)=1</formula>
    </cfRule>
  </conditionalFormatting>
  <conditionalFormatting sqref="AM2:AO2">
    <cfRule type="expression" dxfId="157" priority="17">
      <formula>WEEKDAY(AM2)=7</formula>
    </cfRule>
    <cfRule type="expression" dxfId="156" priority="18">
      <formula>WEEKDAY(AM2)=1</formula>
    </cfRule>
  </conditionalFormatting>
  <conditionalFormatting sqref="AM2:AO2">
    <cfRule type="expression" dxfId="155" priority="15">
      <formula>WEEKDAY(AM2)=7</formula>
    </cfRule>
    <cfRule type="expression" dxfId="154" priority="16">
      <formula>WEEKDAY(AM2)=1</formula>
    </cfRule>
  </conditionalFormatting>
  <conditionalFormatting sqref="AM2:AO2">
    <cfRule type="expression" dxfId="153" priority="13">
      <formula>WEEKDAY(AM2)=7</formula>
    </cfRule>
    <cfRule type="expression" dxfId="152" priority="14">
      <formula>WEEKDAY(AM2)=1</formula>
    </cfRule>
  </conditionalFormatting>
  <conditionalFormatting sqref="AM2:AO2">
    <cfRule type="expression" dxfId="151" priority="11">
      <formula>WEEKDAY(AM2)=7</formula>
    </cfRule>
    <cfRule type="expression" dxfId="150" priority="12">
      <formula>WEEKDAY(AM2)=1</formula>
    </cfRule>
  </conditionalFormatting>
  <conditionalFormatting sqref="AM2:AO2">
    <cfRule type="expression" dxfId="149" priority="9">
      <formula>WEEKDAY(AM2)=7</formula>
    </cfRule>
    <cfRule type="expression" dxfId="148" priority="10">
      <formula>WEEKDAY(AM2)=1</formula>
    </cfRule>
  </conditionalFormatting>
  <conditionalFormatting sqref="AM2:AO2">
    <cfRule type="expression" dxfId="147" priority="7">
      <formula>WEEKDAY(AM2)=7</formula>
    </cfRule>
    <cfRule type="expression" dxfId="146" priority="8">
      <formula>WEEKDAY(AM2)=1</formula>
    </cfRule>
  </conditionalFormatting>
  <conditionalFormatting sqref="AM2:AO2">
    <cfRule type="expression" dxfId="145" priority="5">
      <formula>WEEKDAY(AM2)=7</formula>
    </cfRule>
    <cfRule type="expression" dxfId="144" priority="6">
      <formula>WEEKDAY(AM2)=1</formula>
    </cfRule>
  </conditionalFormatting>
  <conditionalFormatting sqref="AM2:AO2">
    <cfRule type="expression" dxfId="143" priority="3">
      <formula>WEEKDAY(AM2)=7</formula>
    </cfRule>
    <cfRule type="expression" dxfId="142" priority="4">
      <formula>WEEKDAY(AM2)=1</formula>
    </cfRule>
  </conditionalFormatting>
  <conditionalFormatting sqref="AM2:AO2">
    <cfRule type="expression" dxfId="141" priority="1">
      <formula>WEEKDAY(AM2)=7</formula>
    </cfRule>
    <cfRule type="expression" dxfId="140" priority="2">
      <formula>WEEKDAY(AM2)=1</formula>
    </cfRule>
  </conditionalFormatting>
  <printOptions horizontalCentered="1" verticalCentered="1"/>
  <pageMargins left="0.196527777777778" right="0.196527777777778" top="0" bottom="0" header="0" footer="0"/>
  <pageSetup paperSize="9" scale="74" orientation="landscape" r:id="rId1"/>
  <headerFooter scaleWithDoc="0"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67"/>
  <sheetViews>
    <sheetView workbookViewId="0">
      <selection sqref="A1:AH1"/>
    </sheetView>
  </sheetViews>
  <sheetFormatPr defaultColWidth="9" defaultRowHeight="18.75"/>
  <cols>
    <col min="1" max="1" width="2.625" style="121" customWidth="1"/>
    <col min="2" max="2" width="5.5" customWidth="1"/>
    <col min="3" max="3" width="2.5" customWidth="1"/>
    <col min="4" max="4" width="21.375" customWidth="1"/>
  </cols>
  <sheetData>
    <row r="1" spans="1:7" ht="9" customHeight="1">
      <c r="A1" s="958" t="s">
        <v>217</v>
      </c>
      <c r="B1" s="488" t="str">
        <f>ASC(A1)&amp;C1&amp;"位"</f>
        <v>a1位</v>
      </c>
      <c r="C1" s="488">
        <f>'４月２０日結果'!AI9</f>
        <v>1</v>
      </c>
      <c r="D1" s="488" t="str">
        <f>IF(C1="","",'４月２０日結果'!B9)</f>
        <v>石井ＦＣ</v>
      </c>
      <c r="F1" s="957" t="s">
        <v>259</v>
      </c>
      <c r="G1" s="488"/>
    </row>
    <row r="2" spans="1:7" ht="9" customHeight="1">
      <c r="A2" s="488"/>
      <c r="B2" s="488"/>
      <c r="C2" s="488"/>
      <c r="D2" s="488"/>
      <c r="F2" s="488"/>
      <c r="G2" s="488"/>
    </row>
    <row r="3" spans="1:7" ht="9" customHeight="1">
      <c r="A3" s="958" t="s">
        <v>217</v>
      </c>
      <c r="B3" s="488" t="str">
        <f>ASC(A3)&amp;C3&amp;"位"</f>
        <v>a2位</v>
      </c>
      <c r="C3" s="488">
        <f>'４月２０日結果'!AI13</f>
        <v>2</v>
      </c>
      <c r="D3" s="488" t="str">
        <f>IF(C3="","",'４月２０日結果'!B13)</f>
        <v>清原ＳＳＳ</v>
      </c>
    </row>
    <row r="4" spans="1:7" ht="9" customHeight="1">
      <c r="A4" s="488"/>
      <c r="B4" s="488"/>
      <c r="C4" s="488"/>
      <c r="D4" s="488"/>
    </row>
    <row r="5" spans="1:7" ht="9" customHeight="1">
      <c r="A5" s="958" t="s">
        <v>217</v>
      </c>
      <c r="B5" s="488" t="str">
        <f>ASC(A5)&amp;C5&amp;"位"</f>
        <v>a3位</v>
      </c>
      <c r="C5" s="488">
        <f>'４月２０日結果'!AI11</f>
        <v>3</v>
      </c>
      <c r="D5" s="488" t="str">
        <f>IF(C5="","",'４月２０日結果'!B11)</f>
        <v>岡西ＦＣ</v>
      </c>
      <c r="G5" s="122"/>
    </row>
    <row r="6" spans="1:7" ht="9" customHeight="1">
      <c r="A6" s="488"/>
      <c r="B6" s="488"/>
      <c r="C6" s="488"/>
      <c r="D6" s="488"/>
      <c r="G6" s="122"/>
    </row>
    <row r="7" spans="1:7" ht="9" customHeight="1">
      <c r="A7" s="958" t="s">
        <v>218</v>
      </c>
      <c r="B7" s="488" t="str">
        <f>ASC(A7)&amp;C7&amp;"位"</f>
        <v>b1位</v>
      </c>
      <c r="C7" s="488">
        <f>'４月２０日結果'!AO18</f>
        <v>1</v>
      </c>
      <c r="D7" s="488" t="str">
        <f>IF(C7="","",'４月２０日結果'!B18)</f>
        <v>昭和・戸祭ＳＣ</v>
      </c>
    </row>
    <row r="8" spans="1:7" ht="9" customHeight="1">
      <c r="A8" s="488"/>
      <c r="B8" s="488"/>
      <c r="C8" s="488"/>
      <c r="D8" s="488"/>
    </row>
    <row r="9" spans="1:7" ht="9" customHeight="1">
      <c r="A9" s="958" t="s">
        <v>218</v>
      </c>
      <c r="B9" s="488" t="str">
        <f>ASC(A9)&amp;C9&amp;"位"</f>
        <v>b2位</v>
      </c>
      <c r="C9" s="488">
        <f>'４月２０日結果'!AO22</f>
        <v>2</v>
      </c>
      <c r="D9" s="488" t="str">
        <f>IF(C9="","",'４月２０日結果'!B22)</f>
        <v>緑が丘ＹＦＣ</v>
      </c>
    </row>
    <row r="10" spans="1:7" ht="9" customHeight="1">
      <c r="A10" s="488"/>
      <c r="B10" s="488"/>
      <c r="C10" s="488"/>
      <c r="D10" s="488"/>
    </row>
    <row r="11" spans="1:7" ht="9" customHeight="1">
      <c r="A11" s="958" t="s">
        <v>218</v>
      </c>
      <c r="B11" s="488" t="str">
        <f>ASC(A11)&amp;C11&amp;"位"</f>
        <v>b3位</v>
      </c>
      <c r="C11" s="488">
        <f>'４月２０日結果'!AO20</f>
        <v>3</v>
      </c>
      <c r="D11" s="488" t="str">
        <f>IF(C11="","",'４月２０日結果'!B20)</f>
        <v>ＦＣグラシアス</v>
      </c>
    </row>
    <row r="12" spans="1:7" ht="9" customHeight="1">
      <c r="A12" s="488"/>
      <c r="B12" s="488"/>
      <c r="C12" s="488"/>
      <c r="D12" s="488"/>
    </row>
    <row r="13" spans="1:7" ht="9" customHeight="1">
      <c r="A13" s="958" t="s">
        <v>218</v>
      </c>
      <c r="B13" s="488" t="str">
        <f>ASC(A13)&amp;C13&amp;"位"</f>
        <v>b4位</v>
      </c>
      <c r="C13" s="488">
        <f>'４月２０日結果'!AO24</f>
        <v>4</v>
      </c>
      <c r="D13" s="488" t="str">
        <f>IF(C13="","",'４月２０日結果'!B24)</f>
        <v>ＦＣアリーバ</v>
      </c>
    </row>
    <row r="14" spans="1:7" ht="9" customHeight="1">
      <c r="A14" s="488"/>
      <c r="B14" s="488"/>
      <c r="C14" s="488"/>
      <c r="D14" s="488"/>
    </row>
    <row r="15" spans="1:7" ht="9" customHeight="1">
      <c r="A15" s="958" t="s">
        <v>228</v>
      </c>
      <c r="B15" s="488" t="str">
        <f>ASC(A15)&amp;C15&amp;"位"</f>
        <v>c1位</v>
      </c>
      <c r="C15" s="488">
        <f>'４月２０日結果'!AI37</f>
        <v>1</v>
      </c>
      <c r="D15" s="488" t="str">
        <f>IF(C15="","",'４月２０日結果'!B37)</f>
        <v>豊郷ＪＦＣ</v>
      </c>
    </row>
    <row r="16" spans="1:7" ht="9" customHeight="1">
      <c r="A16" s="488"/>
      <c r="B16" s="488"/>
      <c r="C16" s="488"/>
      <c r="D16" s="488"/>
    </row>
    <row r="17" spans="1:4" ht="9" customHeight="1">
      <c r="A17" s="958" t="s">
        <v>228</v>
      </c>
      <c r="B17" s="488" t="str">
        <f>ASC(A17)&amp;C17&amp;"位"</f>
        <v>c2位</v>
      </c>
      <c r="C17" s="488">
        <f>'４月２０日結果'!AI33</f>
        <v>2</v>
      </c>
      <c r="D17" s="488" t="str">
        <f>IF(C17="","",'４月２０日結果'!B33)</f>
        <v>本郷北ＦＣ</v>
      </c>
    </row>
    <row r="18" spans="1:4" ht="9" customHeight="1">
      <c r="A18" s="488"/>
      <c r="B18" s="488"/>
      <c r="C18" s="488"/>
      <c r="D18" s="488"/>
    </row>
    <row r="19" spans="1:4" ht="9" customHeight="1">
      <c r="A19" s="958" t="s">
        <v>228</v>
      </c>
      <c r="B19" s="488" t="str">
        <f>ASC(A19)&amp;C19&amp;"位"</f>
        <v>c3位</v>
      </c>
      <c r="C19" s="488">
        <f>'４月２０日結果'!AI35</f>
        <v>3</v>
      </c>
      <c r="D19" s="488" t="str">
        <f>IF(C19="","",'４月２０日結果'!B35)</f>
        <v>宝木キッカーズ</v>
      </c>
    </row>
    <row r="20" spans="1:4" ht="9" customHeight="1">
      <c r="A20" s="488"/>
      <c r="B20" s="488"/>
      <c r="C20" s="488"/>
      <c r="D20" s="488"/>
    </row>
    <row r="21" spans="1:4" ht="9" customHeight="1">
      <c r="A21" s="958" t="s">
        <v>229</v>
      </c>
      <c r="B21" s="488" t="str">
        <f>ASC(A21)&amp;C21&amp;"位"</f>
        <v>d1位</v>
      </c>
      <c r="C21" s="488">
        <f>'４月２０日結果'!AO44</f>
        <v>1</v>
      </c>
      <c r="D21" s="488" t="str">
        <f>IF(C21="","",'４月２０日結果'!B44)</f>
        <v>Ｓ４スペランツァ</v>
      </c>
    </row>
    <row r="22" spans="1:4" ht="9" customHeight="1">
      <c r="A22" s="488"/>
      <c r="B22" s="488"/>
      <c r="C22" s="488"/>
      <c r="D22" s="488"/>
    </row>
    <row r="23" spans="1:4" ht="9" customHeight="1">
      <c r="A23" s="958" t="s">
        <v>229</v>
      </c>
      <c r="B23" s="488" t="str">
        <f>ASC(A23)&amp;C23&amp;"位"</f>
        <v>d2位</v>
      </c>
      <c r="C23" s="488">
        <f>'４月２０日結果'!AO48</f>
        <v>2</v>
      </c>
      <c r="D23" s="488" t="str">
        <f>IF(C23="","",'４月２０日結果'!B48)</f>
        <v>ＦＣブロケード</v>
      </c>
    </row>
    <row r="24" spans="1:4" ht="9" customHeight="1">
      <c r="A24" s="488"/>
      <c r="B24" s="488"/>
      <c r="C24" s="488"/>
      <c r="D24" s="488"/>
    </row>
    <row r="25" spans="1:4" ht="9" customHeight="1">
      <c r="A25" s="958" t="s">
        <v>229</v>
      </c>
      <c r="B25" s="488" t="str">
        <f>ASC(A25)&amp;C25&amp;"位"</f>
        <v>d3位</v>
      </c>
      <c r="C25" s="488">
        <f>'４月２０日結果'!AO46</f>
        <v>3</v>
      </c>
      <c r="D25" s="488" t="str">
        <f>IF(C25="","",'４月２０日結果'!B46)</f>
        <v>上三川ＳＣ</v>
      </c>
    </row>
    <row r="26" spans="1:4" ht="9" customHeight="1">
      <c r="A26" s="488"/>
      <c r="B26" s="488"/>
      <c r="C26" s="488"/>
      <c r="D26" s="488"/>
    </row>
    <row r="27" spans="1:4" ht="9" customHeight="1">
      <c r="A27" s="958" t="s">
        <v>229</v>
      </c>
      <c r="B27" s="488" t="str">
        <f>ASC(A27)&amp;C27&amp;"位"</f>
        <v>d4位</v>
      </c>
      <c r="C27" s="488">
        <f>'４月２０日結果'!AO42</f>
        <v>4</v>
      </c>
      <c r="D27" s="488" t="str">
        <f>IF(C27="","",'４月２０日結果'!B42)</f>
        <v>上河内ＪＳＣ</v>
      </c>
    </row>
    <row r="28" spans="1:4" ht="9" customHeight="1">
      <c r="A28" s="488"/>
      <c r="B28" s="488"/>
      <c r="C28" s="488"/>
      <c r="D28" s="488"/>
    </row>
    <row r="29" spans="1:4" ht="9" customHeight="1">
      <c r="A29" s="958" t="s">
        <v>230</v>
      </c>
      <c r="B29" s="488" t="str">
        <f>ASC(A29)&amp;C29&amp;"位"</f>
        <v>e1位</v>
      </c>
      <c r="C29" s="488">
        <f>'４月２０日結果'!AI61</f>
        <v>1</v>
      </c>
      <c r="D29" s="488" t="str">
        <f>IF(C29="","",'４月２０日結果'!B61)</f>
        <v>チェルビアット</v>
      </c>
    </row>
    <row r="30" spans="1:4" ht="9" customHeight="1">
      <c r="A30" s="488"/>
      <c r="B30" s="488"/>
      <c r="C30" s="488"/>
      <c r="D30" s="488"/>
    </row>
    <row r="31" spans="1:4" ht="9" customHeight="1">
      <c r="A31" s="958" t="s">
        <v>230</v>
      </c>
      <c r="B31" s="488" t="str">
        <f>ASC(A31)&amp;C31&amp;"位"</f>
        <v>e2位</v>
      </c>
      <c r="C31" s="488">
        <f>'４月２０日結果'!AI57</f>
        <v>2</v>
      </c>
      <c r="D31" s="488" t="str">
        <f>IF(C31="","",'４月２０日結果'!B57)</f>
        <v>ＦＣ Ｒｉｓｏ</v>
      </c>
    </row>
    <row r="32" spans="1:4" ht="9" customHeight="1">
      <c r="A32" s="488"/>
      <c r="B32" s="488"/>
      <c r="C32" s="488"/>
      <c r="D32" s="488"/>
    </row>
    <row r="33" spans="1:4" ht="9" customHeight="1">
      <c r="A33" s="958" t="s">
        <v>230</v>
      </c>
      <c r="B33" s="488" t="str">
        <f>ASC(A33)&amp;C33&amp;"位"</f>
        <v>e3位</v>
      </c>
      <c r="C33" s="488">
        <f>'４月２０日結果'!AI59</f>
        <v>3</v>
      </c>
      <c r="D33" s="488" t="str">
        <f>IF(C33="","",'４月２０日結果'!B59)</f>
        <v>みはらＳＣJr</v>
      </c>
    </row>
    <row r="34" spans="1:4" ht="9" customHeight="1">
      <c r="A34" s="488"/>
      <c r="B34" s="488"/>
      <c r="C34" s="488"/>
      <c r="D34" s="488"/>
    </row>
    <row r="35" spans="1:4" ht="9" customHeight="1">
      <c r="A35" s="958" t="s">
        <v>231</v>
      </c>
      <c r="B35" s="488" t="str">
        <f>ASC(A35)&amp;C35&amp;"位"</f>
        <v>f1位</v>
      </c>
      <c r="C35" s="488">
        <f>'４月２０日結果'!AO66</f>
        <v>1</v>
      </c>
      <c r="D35" s="488" t="str">
        <f>IF(C35="","",'４月２０日結果'!B66)</f>
        <v>ブラッドレスＳＳ</v>
      </c>
    </row>
    <row r="36" spans="1:4" ht="9" customHeight="1">
      <c r="A36" s="488"/>
      <c r="B36" s="488"/>
      <c r="C36" s="488"/>
      <c r="D36" s="488"/>
    </row>
    <row r="37" spans="1:4" ht="9" customHeight="1">
      <c r="A37" s="958" t="s">
        <v>231</v>
      </c>
      <c r="B37" s="488" t="str">
        <f>ASC(A37)&amp;C37&amp;"位"</f>
        <v>f2位</v>
      </c>
      <c r="C37" s="488">
        <f>'４月２０日結果'!AO70</f>
        <v>2</v>
      </c>
      <c r="D37" s="488" t="str">
        <f>IF(C37="","",'４月２０日結果'!B70)</f>
        <v>泉ＦＣ宇都宮</v>
      </c>
    </row>
    <row r="38" spans="1:4" ht="9" customHeight="1">
      <c r="A38" s="488"/>
      <c r="B38" s="488"/>
      <c r="C38" s="488"/>
      <c r="D38" s="488"/>
    </row>
    <row r="39" spans="1:4" ht="9" customHeight="1">
      <c r="A39" s="958" t="s">
        <v>231</v>
      </c>
      <c r="B39" s="488" t="str">
        <f>ASC(A39)&amp;C39&amp;"位"</f>
        <v>f3位</v>
      </c>
      <c r="C39" s="488">
        <f>'４月２０日結果'!AO68</f>
        <v>3</v>
      </c>
      <c r="D39" s="488" t="str">
        <f>IF(C39="","",'４月２０日結果'!B68)</f>
        <v>ともぞうＳＣ Ｂ</v>
      </c>
    </row>
    <row r="40" spans="1:4" ht="9" customHeight="1">
      <c r="A40" s="488"/>
      <c r="B40" s="488"/>
      <c r="C40" s="488"/>
      <c r="D40" s="488"/>
    </row>
    <row r="41" spans="1:4" ht="9" customHeight="1">
      <c r="A41" s="958" t="s">
        <v>231</v>
      </c>
      <c r="B41" s="488" t="str">
        <f>ASC(A41)&amp;C41&amp;"位"</f>
        <v>f4位</v>
      </c>
      <c r="C41" s="488">
        <f>'４月２０日結果'!AO72</f>
        <v>4</v>
      </c>
      <c r="D41" s="488" t="str">
        <f>IF(C41="","",'４月２０日結果'!B72)</f>
        <v>ウエストフットコム</v>
      </c>
    </row>
    <row r="42" spans="1:4" ht="9" customHeight="1">
      <c r="A42" s="488"/>
      <c r="B42" s="488"/>
      <c r="C42" s="488"/>
      <c r="D42" s="488"/>
    </row>
    <row r="43" spans="1:4" ht="9" customHeight="1">
      <c r="A43" s="958" t="s">
        <v>232</v>
      </c>
      <c r="B43" s="488" t="str">
        <f>ASC(A43)&amp;C43&amp;"位"</f>
        <v>g1位</v>
      </c>
      <c r="C43" s="488">
        <f>'４月２０日結果'!AI83</f>
        <v>1</v>
      </c>
      <c r="D43" s="488" t="str">
        <f>IF(C43="","",'４月２０日結果'!B83)</f>
        <v>細谷ＳＣ</v>
      </c>
    </row>
    <row r="44" spans="1:4" ht="9" customHeight="1">
      <c r="A44" s="488"/>
      <c r="B44" s="488"/>
      <c r="C44" s="488"/>
      <c r="D44" s="488"/>
    </row>
    <row r="45" spans="1:4" ht="9" customHeight="1">
      <c r="A45" s="958" t="s">
        <v>232</v>
      </c>
      <c r="B45" s="488" t="str">
        <f>ASC(A45)&amp;C45&amp;"位"</f>
        <v>g2位</v>
      </c>
      <c r="C45" s="488">
        <f>'４月２０日結果'!AI87</f>
        <v>2</v>
      </c>
      <c r="D45" s="488" t="str">
        <f>IF(C45="","",'４月２０日結果'!B87)</f>
        <v>ＦＣアネーロ</v>
      </c>
    </row>
    <row r="46" spans="1:4" ht="9" customHeight="1">
      <c r="A46" s="488"/>
      <c r="B46" s="488"/>
      <c r="C46" s="488"/>
      <c r="D46" s="488"/>
    </row>
    <row r="47" spans="1:4" ht="9" customHeight="1">
      <c r="A47" s="958" t="s">
        <v>232</v>
      </c>
      <c r="B47" s="488" t="str">
        <f>ASC(A47)&amp;C47&amp;"位"</f>
        <v>g3位</v>
      </c>
      <c r="C47" s="488">
        <f>'４月２０日結果'!AI85</f>
        <v>3</v>
      </c>
      <c r="D47" s="488" t="str">
        <f>IF(C47="","",'４月２０日結果'!B85)</f>
        <v>サウス宇都宮ＳＣ</v>
      </c>
    </row>
    <row r="48" spans="1:4" ht="9" customHeight="1">
      <c r="A48" s="488"/>
      <c r="B48" s="488"/>
      <c r="C48" s="488"/>
      <c r="D48" s="488"/>
    </row>
    <row r="49" spans="1:4" ht="9" customHeight="1">
      <c r="A49" s="958" t="s">
        <v>233</v>
      </c>
      <c r="B49" s="488" t="str">
        <f>ASC(A49)&amp;C49&amp;"位"</f>
        <v>h1位</v>
      </c>
      <c r="C49" s="488">
        <f>'４月２０日結果'!AI92</f>
        <v>1</v>
      </c>
      <c r="D49" s="488" t="str">
        <f>IF(C49="","",'４月２０日結果'!B92)</f>
        <v>ＳＵＧＡＯ ＳＣ</v>
      </c>
    </row>
    <row r="50" spans="1:4" ht="9" customHeight="1">
      <c r="A50" s="488"/>
      <c r="B50" s="488"/>
      <c r="C50" s="488"/>
      <c r="D50" s="488"/>
    </row>
    <row r="51" spans="1:4" ht="9" customHeight="1">
      <c r="A51" s="958" t="s">
        <v>233</v>
      </c>
      <c r="B51" s="488" t="str">
        <f>ASC(A51)&amp;C51&amp;"位"</f>
        <v>h2位</v>
      </c>
      <c r="C51" s="488">
        <f>'４月２０日結果'!AI94</f>
        <v>2</v>
      </c>
      <c r="D51" s="488" t="str">
        <f>IF(C51="","",'４月２０日結果'!B94)</f>
        <v>富士見ＳＳＳ</v>
      </c>
    </row>
    <row r="52" spans="1:4" ht="9" customHeight="1">
      <c r="A52" s="488"/>
      <c r="B52" s="488"/>
      <c r="C52" s="488"/>
      <c r="D52" s="488"/>
    </row>
    <row r="53" spans="1:4" ht="9" customHeight="1">
      <c r="A53" s="958" t="s">
        <v>233</v>
      </c>
      <c r="B53" s="488" t="str">
        <f>ASC(A53)&amp;C53&amp;"位"</f>
        <v>h3位</v>
      </c>
      <c r="C53" s="488">
        <f>'４月２０日結果'!AI96</f>
        <v>3</v>
      </c>
      <c r="D53" s="488" t="str">
        <f>IF(C53="","",'４月２０日結果'!B96)</f>
        <v>ＦＣみらいＶ</v>
      </c>
    </row>
    <row r="54" spans="1:4" ht="9" customHeight="1">
      <c r="A54" s="488"/>
      <c r="B54" s="488"/>
      <c r="C54" s="488"/>
      <c r="D54" s="488"/>
    </row>
    <row r="55" spans="1:4" ht="9" customHeight="1">
      <c r="A55" s="957" t="s">
        <v>258</v>
      </c>
      <c r="B55" s="488" t="str">
        <f>ASC(A55)&amp;C55&amp;"位"</f>
        <v>i1位</v>
      </c>
      <c r="C55" s="488">
        <f>'４月２０日結果'!AI109</f>
        <v>1</v>
      </c>
      <c r="D55" s="488" t="str">
        <f>IF(C55="","",'４月２０日結果'!B109)</f>
        <v>雀宮ＦＣ</v>
      </c>
    </row>
    <row r="56" spans="1:4" ht="9" customHeight="1">
      <c r="A56" s="488"/>
      <c r="B56" s="488"/>
      <c r="C56" s="488"/>
      <c r="D56" s="488"/>
    </row>
    <row r="57" spans="1:4" ht="9" customHeight="1">
      <c r="A57" s="957" t="s">
        <v>258</v>
      </c>
      <c r="B57" s="488" t="str">
        <f>ASC(A57)&amp;C57&amp;"位"</f>
        <v>i2位</v>
      </c>
      <c r="C57" s="488">
        <f>'４月２０日結果'!AI107</f>
        <v>2</v>
      </c>
      <c r="D57" s="488" t="str">
        <f>IF(C57="","",'４月２０日結果'!B107)</f>
        <v>カテット白沢ＳＳ</v>
      </c>
    </row>
    <row r="58" spans="1:4" ht="9" customHeight="1">
      <c r="A58" s="488"/>
      <c r="B58" s="488"/>
      <c r="C58" s="488"/>
      <c r="D58" s="488"/>
    </row>
    <row r="59" spans="1:4" ht="9" customHeight="1">
      <c r="A59" s="957" t="s">
        <v>258</v>
      </c>
      <c r="B59" s="488" t="str">
        <f>ASC(A59)&amp;C59&amp;"位"</f>
        <v>i3位</v>
      </c>
      <c r="C59" s="488">
        <f>'４月２０日結果'!AI105</f>
        <v>3</v>
      </c>
      <c r="D59" s="488" t="str">
        <f>IF(C59="","",'４月２０日結果'!B105)</f>
        <v>国本ＪＳＣ</v>
      </c>
    </row>
    <row r="60" spans="1:4" ht="9" customHeight="1">
      <c r="A60" s="488"/>
      <c r="B60" s="488"/>
      <c r="C60" s="488"/>
      <c r="D60" s="488"/>
    </row>
    <row r="61" spans="1:4" ht="9" customHeight="1">
      <c r="A61" s="958" t="s">
        <v>234</v>
      </c>
      <c r="B61" s="488" t="str">
        <f>ASC(A61)&amp;C61&amp;"位"</f>
        <v>j1位</v>
      </c>
      <c r="C61" s="488">
        <f>'４月２０日結果'!AI118</f>
        <v>1</v>
      </c>
      <c r="D61" s="488" t="str">
        <f>IF(C61="","",'４月２０日結果'!B118)</f>
        <v>ＦＣグランディール</v>
      </c>
    </row>
    <row r="62" spans="1:4" ht="9" customHeight="1">
      <c r="A62" s="488"/>
      <c r="B62" s="488"/>
      <c r="C62" s="488"/>
      <c r="D62" s="488"/>
    </row>
    <row r="63" spans="1:4" ht="9" customHeight="1">
      <c r="A63" s="958" t="s">
        <v>234</v>
      </c>
      <c r="B63" s="488" t="str">
        <f>ASC(A63)&amp;C63&amp;"位"</f>
        <v>j2位</v>
      </c>
      <c r="C63" s="488">
        <f>'４月２０日結果'!AI116</f>
        <v>2</v>
      </c>
      <c r="D63" s="488" t="str">
        <f>IF(C63="","",'４月２０日結果'!B116)</f>
        <v>ｕｎｉｏｎ ｓｃ</v>
      </c>
    </row>
    <row r="64" spans="1:4" ht="9" customHeight="1">
      <c r="A64" s="488"/>
      <c r="B64" s="488"/>
      <c r="C64" s="488"/>
      <c r="D64" s="488"/>
    </row>
    <row r="65" spans="1:4" ht="9" customHeight="1">
      <c r="A65" s="958" t="s">
        <v>234</v>
      </c>
      <c r="B65" s="488" t="str">
        <f>ASC(A65)&amp;C65&amp;"位"</f>
        <v>j3位</v>
      </c>
      <c r="C65" s="488">
        <f>'４月２０日結果'!AI114</f>
        <v>3</v>
      </c>
      <c r="D65" s="488" t="str">
        <f>IF(C65="","",'４月２０日結果'!B114)</f>
        <v>上三川ＦＣ</v>
      </c>
    </row>
    <row r="66" spans="1:4" ht="9" customHeight="1">
      <c r="A66" s="488"/>
      <c r="B66" s="488"/>
      <c r="C66" s="488"/>
      <c r="D66" s="488"/>
    </row>
    <row r="67" spans="1:4" ht="9" customHeight="1"/>
  </sheetData>
  <sortState ref="A1:D66">
    <sortCondition ref="B1:B66"/>
  </sortState>
  <mergeCells count="133">
    <mergeCell ref="D35:D36"/>
    <mergeCell ref="D55:D56"/>
    <mergeCell ref="D57:D58"/>
    <mergeCell ref="D59:D60"/>
    <mergeCell ref="D61:D62"/>
    <mergeCell ref="D63:D64"/>
    <mergeCell ref="D65:D6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C53:C54"/>
    <mergeCell ref="C55:C56"/>
    <mergeCell ref="C57:C58"/>
    <mergeCell ref="C59:C60"/>
    <mergeCell ref="C61:C62"/>
    <mergeCell ref="C63:C64"/>
    <mergeCell ref="C65:C66"/>
    <mergeCell ref="D1:D2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B53:B54"/>
    <mergeCell ref="B55:B56"/>
    <mergeCell ref="B57:B58"/>
    <mergeCell ref="B59:B60"/>
    <mergeCell ref="B61:B62"/>
    <mergeCell ref="B63:B64"/>
    <mergeCell ref="B65:B66"/>
    <mergeCell ref="C1:C2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A53:A54"/>
    <mergeCell ref="A55:A56"/>
    <mergeCell ref="A57:A58"/>
    <mergeCell ref="A59:A60"/>
    <mergeCell ref="A61:A62"/>
    <mergeCell ref="A63:A64"/>
    <mergeCell ref="A65:A66"/>
    <mergeCell ref="B1:B2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F1:G2"/>
    <mergeCell ref="A1:A2"/>
    <mergeCell ref="A3:A4"/>
    <mergeCell ref="A5:A6"/>
    <mergeCell ref="A7:A8"/>
    <mergeCell ref="A9:A10"/>
    <mergeCell ref="A11:A12"/>
    <mergeCell ref="A13:A14"/>
    <mergeCell ref="A15:A16"/>
  </mergeCells>
  <phoneticPr fontId="29"/>
  <pageMargins left="0.69930555555555596" right="0.69930555555555596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67"/>
  <sheetViews>
    <sheetView workbookViewId="0">
      <selection sqref="A1:AH1"/>
    </sheetView>
  </sheetViews>
  <sheetFormatPr defaultColWidth="9" defaultRowHeight="18.75"/>
  <cols>
    <col min="1" max="1" width="2.625" style="66" customWidth="1"/>
    <col min="2" max="2" width="5.5" customWidth="1"/>
    <col min="3" max="3" width="2.5" customWidth="1"/>
    <col min="4" max="4" width="21.375" customWidth="1"/>
  </cols>
  <sheetData>
    <row r="1" spans="1:4" ht="9" customHeight="1">
      <c r="A1" s="958" t="s">
        <v>217</v>
      </c>
      <c r="B1" s="488" t="str">
        <f>ASC(A1)&amp;C1&amp;"位"</f>
        <v>a1位</v>
      </c>
      <c r="C1" s="488">
        <f>'４月２０日結果'!AI9</f>
        <v>1</v>
      </c>
      <c r="D1" s="488" t="str">
        <f>IF(C1="","",'４月２０日結果'!B9)</f>
        <v>石井ＦＣ</v>
      </c>
    </row>
    <row r="2" spans="1:4" ht="9" customHeight="1">
      <c r="A2" s="488"/>
      <c r="B2" s="488"/>
      <c r="C2" s="488"/>
      <c r="D2" s="488"/>
    </row>
    <row r="3" spans="1:4" ht="9" customHeight="1">
      <c r="A3" s="958" t="s">
        <v>217</v>
      </c>
      <c r="B3" s="488" t="str">
        <f t="shared" ref="B3:B7" si="0">ASC(A3)&amp;C3&amp;"位"</f>
        <v>a3位</v>
      </c>
      <c r="C3" s="488">
        <f>'４月２０日結果'!AI11</f>
        <v>3</v>
      </c>
      <c r="D3" s="488" t="str">
        <f>IF(C3="","",'４月２０日結果'!B11)</f>
        <v>岡西ＦＣ</v>
      </c>
    </row>
    <row r="4" spans="1:4" ht="9" customHeight="1">
      <c r="A4" s="488"/>
      <c r="B4" s="488"/>
      <c r="C4" s="488"/>
      <c r="D4" s="488"/>
    </row>
    <row r="5" spans="1:4" ht="9" customHeight="1">
      <c r="A5" s="958" t="s">
        <v>217</v>
      </c>
      <c r="B5" s="488" t="str">
        <f t="shared" si="0"/>
        <v>a2位</v>
      </c>
      <c r="C5" s="488">
        <f>'４月２０日結果'!AI13</f>
        <v>2</v>
      </c>
      <c r="D5" s="488" t="str">
        <f>IF(C5="","",'４月２０日結果'!B13)</f>
        <v>清原ＳＳＳ</v>
      </c>
    </row>
    <row r="6" spans="1:4" ht="9" customHeight="1">
      <c r="A6" s="488"/>
      <c r="B6" s="488"/>
      <c r="C6" s="488"/>
      <c r="D6" s="488"/>
    </row>
    <row r="7" spans="1:4" ht="9" customHeight="1">
      <c r="A7" s="958" t="s">
        <v>218</v>
      </c>
      <c r="B7" s="488" t="str">
        <f t="shared" si="0"/>
        <v>b1位</v>
      </c>
      <c r="C7" s="488">
        <f>'４月２０日結果'!AO18</f>
        <v>1</v>
      </c>
      <c r="D7" s="488" t="str">
        <f>IF(C7="","",'４月２０日結果'!B18)</f>
        <v>昭和・戸祭ＳＣ</v>
      </c>
    </row>
    <row r="8" spans="1:4" ht="9" customHeight="1">
      <c r="A8" s="488"/>
      <c r="B8" s="488"/>
      <c r="C8" s="488"/>
      <c r="D8" s="488"/>
    </row>
    <row r="9" spans="1:4" ht="9" customHeight="1">
      <c r="A9" s="958" t="s">
        <v>218</v>
      </c>
      <c r="B9" s="488" t="str">
        <f t="shared" ref="B9:B13" si="1">ASC(A9)&amp;C9&amp;"位"</f>
        <v>b3位</v>
      </c>
      <c r="C9" s="488">
        <f>'４月２０日結果'!AO20</f>
        <v>3</v>
      </c>
      <c r="D9" s="488" t="str">
        <f>IF(C9="","",'４月２０日結果'!B20)</f>
        <v>ＦＣグラシアス</v>
      </c>
    </row>
    <row r="10" spans="1:4" ht="9" customHeight="1">
      <c r="A10" s="488"/>
      <c r="B10" s="488"/>
      <c r="C10" s="488"/>
      <c r="D10" s="488"/>
    </row>
    <row r="11" spans="1:4" ht="9" customHeight="1">
      <c r="A11" s="958" t="s">
        <v>218</v>
      </c>
      <c r="B11" s="488" t="str">
        <f t="shared" si="1"/>
        <v>b2位</v>
      </c>
      <c r="C11" s="488">
        <f>'４月２０日結果'!AO22</f>
        <v>2</v>
      </c>
      <c r="D11" s="488" t="str">
        <f>IF(C11="","",'４月２０日結果'!B22)</f>
        <v>緑が丘ＹＦＣ</v>
      </c>
    </row>
    <row r="12" spans="1:4" ht="9" customHeight="1">
      <c r="A12" s="488"/>
      <c r="B12" s="488"/>
      <c r="C12" s="488"/>
      <c r="D12" s="488"/>
    </row>
    <row r="13" spans="1:4" ht="9" customHeight="1">
      <c r="A13" s="958" t="s">
        <v>218</v>
      </c>
      <c r="B13" s="488" t="str">
        <f t="shared" si="1"/>
        <v>b4位</v>
      </c>
      <c r="C13" s="488">
        <f>'４月２０日結果'!AO24</f>
        <v>4</v>
      </c>
      <c r="D13" s="488" t="str">
        <f>IF(C13="","",'４月２０日結果'!B24)</f>
        <v>ＦＣアリーバ</v>
      </c>
    </row>
    <row r="14" spans="1:4" ht="9" customHeight="1">
      <c r="A14" s="488"/>
      <c r="B14" s="488"/>
      <c r="C14" s="488"/>
      <c r="D14" s="488"/>
    </row>
    <row r="15" spans="1:4" ht="9" customHeight="1">
      <c r="A15" s="958" t="s">
        <v>228</v>
      </c>
      <c r="B15" s="488" t="str">
        <f t="shared" ref="B15:B19" si="2">ASC(A15)&amp;C15&amp;"位"</f>
        <v>c2位</v>
      </c>
      <c r="C15" s="488">
        <f>'４月２０日結果'!AI33</f>
        <v>2</v>
      </c>
      <c r="D15" s="488" t="str">
        <f>IF(C15="","",'４月２０日結果'!B33)</f>
        <v>本郷北ＦＣ</v>
      </c>
    </row>
    <row r="16" spans="1:4" ht="9" customHeight="1">
      <c r="A16" s="488"/>
      <c r="B16" s="488"/>
      <c r="C16" s="488"/>
      <c r="D16" s="488"/>
    </row>
    <row r="17" spans="1:7" ht="9" customHeight="1">
      <c r="A17" s="958" t="s">
        <v>228</v>
      </c>
      <c r="B17" s="488" t="str">
        <f t="shared" si="2"/>
        <v>c3位</v>
      </c>
      <c r="C17" s="488">
        <f>'４月２０日結果'!AI35</f>
        <v>3</v>
      </c>
      <c r="D17" s="488" t="str">
        <f>IF(C17="","",'４月２０日結果'!B35)</f>
        <v>宝木キッカーズ</v>
      </c>
      <c r="G17" s="123"/>
    </row>
    <row r="18" spans="1:7" ht="9" customHeight="1">
      <c r="A18" s="488"/>
      <c r="B18" s="488"/>
      <c r="C18" s="488"/>
      <c r="D18" s="488"/>
    </row>
    <row r="19" spans="1:7" ht="9" customHeight="1">
      <c r="A19" s="958" t="s">
        <v>228</v>
      </c>
      <c r="B19" s="488" t="str">
        <f t="shared" si="2"/>
        <v>c1位</v>
      </c>
      <c r="C19" s="488">
        <f>'４月２０日結果'!AI37</f>
        <v>1</v>
      </c>
      <c r="D19" s="488" t="str">
        <f>IF(C19="","",'４月２０日結果'!B37)</f>
        <v>豊郷ＪＦＣ</v>
      </c>
    </row>
    <row r="20" spans="1:7" ht="9" customHeight="1">
      <c r="A20" s="488"/>
      <c r="B20" s="488"/>
      <c r="C20" s="488"/>
      <c r="D20" s="488"/>
    </row>
    <row r="21" spans="1:7" ht="9" customHeight="1">
      <c r="A21" s="958" t="s">
        <v>229</v>
      </c>
      <c r="B21" s="488" t="str">
        <f t="shared" ref="B21:B25" si="3">ASC(A21)&amp;C21&amp;"位"</f>
        <v>d4位</v>
      </c>
      <c r="C21" s="488">
        <f>'４月２０日結果'!AO42</f>
        <v>4</v>
      </c>
      <c r="D21" s="488" t="str">
        <f>IF(C21="","",'４月２０日結果'!B42)</f>
        <v>上河内ＪＳＣ</v>
      </c>
    </row>
    <row r="22" spans="1:7" ht="9" customHeight="1">
      <c r="A22" s="488"/>
      <c r="B22" s="488"/>
      <c r="C22" s="488"/>
      <c r="D22" s="488"/>
    </row>
    <row r="23" spans="1:7" ht="9" customHeight="1">
      <c r="A23" s="958" t="s">
        <v>229</v>
      </c>
      <c r="B23" s="488" t="str">
        <f t="shared" si="3"/>
        <v>d1位</v>
      </c>
      <c r="C23" s="488">
        <f>'４月２０日結果'!AO44</f>
        <v>1</v>
      </c>
      <c r="D23" s="488" t="str">
        <f>IF(C23="","",'４月２０日結果'!B44)</f>
        <v>Ｓ４スペランツァ</v>
      </c>
    </row>
    <row r="24" spans="1:7" ht="9" customHeight="1">
      <c r="A24" s="488"/>
      <c r="B24" s="488"/>
      <c r="C24" s="488"/>
      <c r="D24" s="488"/>
    </row>
    <row r="25" spans="1:7" ht="9" customHeight="1">
      <c r="A25" s="958" t="s">
        <v>229</v>
      </c>
      <c r="B25" s="488" t="str">
        <f t="shared" si="3"/>
        <v>d3位</v>
      </c>
      <c r="C25" s="488">
        <f>'４月２０日結果'!AO46</f>
        <v>3</v>
      </c>
      <c r="D25" s="488" t="str">
        <f>IF(C25="","",'４月２０日結果'!B46)</f>
        <v>上三川ＳＣ</v>
      </c>
    </row>
    <row r="26" spans="1:7" ht="9" customHeight="1">
      <c r="A26" s="488"/>
      <c r="B26" s="488"/>
      <c r="C26" s="488"/>
      <c r="D26" s="488"/>
    </row>
    <row r="27" spans="1:7" ht="9" customHeight="1">
      <c r="A27" s="958" t="s">
        <v>229</v>
      </c>
      <c r="B27" s="488" t="str">
        <f t="shared" ref="B27:B31" si="4">ASC(A27)&amp;C27&amp;"位"</f>
        <v>d2位</v>
      </c>
      <c r="C27" s="488">
        <f>'４月２０日結果'!AO48</f>
        <v>2</v>
      </c>
      <c r="D27" s="488" t="str">
        <f>IF(C27="","",'４月２０日結果'!B48)</f>
        <v>ＦＣブロケード</v>
      </c>
    </row>
    <row r="28" spans="1:7" ht="9" customHeight="1">
      <c r="A28" s="488"/>
      <c r="B28" s="488"/>
      <c r="C28" s="488"/>
      <c r="D28" s="488"/>
    </row>
    <row r="29" spans="1:7" ht="9" customHeight="1">
      <c r="A29" s="958" t="s">
        <v>230</v>
      </c>
      <c r="B29" s="488" t="str">
        <f t="shared" si="4"/>
        <v>e2位</v>
      </c>
      <c r="C29" s="488">
        <f>'４月２０日結果'!AI57</f>
        <v>2</v>
      </c>
      <c r="D29" s="488" t="str">
        <f>IF(C29="","",'４月２０日結果'!B57)</f>
        <v>ＦＣ Ｒｉｓｏ</v>
      </c>
    </row>
    <row r="30" spans="1:7" ht="9" customHeight="1">
      <c r="A30" s="488"/>
      <c r="B30" s="488"/>
      <c r="C30" s="488"/>
      <c r="D30" s="488"/>
    </row>
    <row r="31" spans="1:7" ht="9" customHeight="1">
      <c r="A31" s="958" t="s">
        <v>230</v>
      </c>
      <c r="B31" s="488" t="str">
        <f t="shared" si="4"/>
        <v>e3位</v>
      </c>
      <c r="C31" s="488">
        <f>'４月２０日結果'!AI59</f>
        <v>3</v>
      </c>
      <c r="D31" s="488" t="str">
        <f>IF(C31="","",'４月２０日結果'!B59)</f>
        <v>みはらＳＣJr</v>
      </c>
    </row>
    <row r="32" spans="1:7" ht="9" customHeight="1">
      <c r="A32" s="488"/>
      <c r="B32" s="488"/>
      <c r="C32" s="488"/>
      <c r="D32" s="488"/>
    </row>
    <row r="33" spans="1:4" ht="9" customHeight="1">
      <c r="A33" s="958" t="s">
        <v>230</v>
      </c>
      <c r="B33" s="488" t="str">
        <f t="shared" ref="B33:B37" si="5">ASC(A33)&amp;C33&amp;"位"</f>
        <v>e1位</v>
      </c>
      <c r="C33" s="488">
        <f>'４月２０日結果'!AI61</f>
        <v>1</v>
      </c>
      <c r="D33" s="488" t="str">
        <f>IF(C33="","",'４月２０日結果'!B61)</f>
        <v>チェルビアット</v>
      </c>
    </row>
    <row r="34" spans="1:4" ht="9" customHeight="1">
      <c r="A34" s="488"/>
      <c r="B34" s="488"/>
      <c r="C34" s="488"/>
      <c r="D34" s="488"/>
    </row>
    <row r="35" spans="1:4" ht="9" customHeight="1">
      <c r="A35" s="958" t="s">
        <v>231</v>
      </c>
      <c r="B35" s="488" t="str">
        <f t="shared" si="5"/>
        <v>f1位</v>
      </c>
      <c r="C35" s="488">
        <f>'４月２０日結果'!AO66</f>
        <v>1</v>
      </c>
      <c r="D35" s="488" t="str">
        <f>IF(C35="","",'４月２０日結果'!B66)</f>
        <v>ブラッドレスＳＳ</v>
      </c>
    </row>
    <row r="36" spans="1:4" ht="9" customHeight="1">
      <c r="A36" s="488"/>
      <c r="B36" s="488"/>
      <c r="C36" s="488"/>
      <c r="D36" s="488"/>
    </row>
    <row r="37" spans="1:4" ht="9" customHeight="1">
      <c r="A37" s="958" t="s">
        <v>231</v>
      </c>
      <c r="B37" s="488" t="str">
        <f t="shared" si="5"/>
        <v>f3位</v>
      </c>
      <c r="C37" s="488">
        <f>'４月２０日結果'!AO68</f>
        <v>3</v>
      </c>
      <c r="D37" s="488" t="str">
        <f>IF(C37="","",'４月２０日結果'!B68)</f>
        <v>ともぞうＳＣ Ｂ</v>
      </c>
    </row>
    <row r="38" spans="1:4" ht="9" customHeight="1">
      <c r="A38" s="488"/>
      <c r="B38" s="488"/>
      <c r="C38" s="488"/>
      <c r="D38" s="488"/>
    </row>
    <row r="39" spans="1:4" ht="9" customHeight="1">
      <c r="A39" s="958" t="s">
        <v>231</v>
      </c>
      <c r="B39" s="488" t="str">
        <f t="shared" ref="B39:B43" si="6">ASC(A39)&amp;C39&amp;"位"</f>
        <v>f2位</v>
      </c>
      <c r="C39" s="488">
        <f>'４月２０日結果'!AO70</f>
        <v>2</v>
      </c>
      <c r="D39" s="488" t="str">
        <f>IF(C39="","",'４月２０日結果'!B70)</f>
        <v>泉ＦＣ宇都宮</v>
      </c>
    </row>
    <row r="40" spans="1:4" ht="9" customHeight="1">
      <c r="A40" s="488"/>
      <c r="B40" s="488"/>
      <c r="C40" s="488"/>
      <c r="D40" s="488"/>
    </row>
    <row r="41" spans="1:4" ht="9" customHeight="1">
      <c r="A41" s="958" t="s">
        <v>231</v>
      </c>
      <c r="B41" s="488" t="str">
        <f t="shared" si="6"/>
        <v>f4位</v>
      </c>
      <c r="C41" s="488">
        <f>'４月２０日結果'!AO72</f>
        <v>4</v>
      </c>
      <c r="D41" s="488" t="str">
        <f>IF(C41="","",'４月２０日結果'!B72)</f>
        <v>ウエストフットコム</v>
      </c>
    </row>
    <row r="42" spans="1:4" ht="9" customHeight="1">
      <c r="A42" s="488"/>
      <c r="B42" s="488"/>
      <c r="C42" s="488"/>
      <c r="D42" s="488"/>
    </row>
    <row r="43" spans="1:4" ht="9" customHeight="1">
      <c r="A43" s="958" t="s">
        <v>232</v>
      </c>
      <c r="B43" s="488" t="str">
        <f t="shared" si="6"/>
        <v>g1位</v>
      </c>
      <c r="C43" s="488">
        <f>'４月２０日結果'!AI83</f>
        <v>1</v>
      </c>
      <c r="D43" s="488" t="str">
        <f>IF(C43="","",'４月２０日結果'!B83)</f>
        <v>細谷ＳＣ</v>
      </c>
    </row>
    <row r="44" spans="1:4" ht="9" customHeight="1">
      <c r="A44" s="488"/>
      <c r="B44" s="488"/>
      <c r="C44" s="488"/>
      <c r="D44" s="488"/>
    </row>
    <row r="45" spans="1:4" ht="9" customHeight="1">
      <c r="A45" s="958" t="s">
        <v>232</v>
      </c>
      <c r="B45" s="488" t="str">
        <f t="shared" ref="B45:B49" si="7">ASC(A45)&amp;C45&amp;"位"</f>
        <v>g3位</v>
      </c>
      <c r="C45" s="488">
        <f>'４月２０日結果'!AI85</f>
        <v>3</v>
      </c>
      <c r="D45" s="488" t="str">
        <f>IF(C45="","",'４月２０日結果'!B85)</f>
        <v>サウス宇都宮ＳＣ</v>
      </c>
    </row>
    <row r="46" spans="1:4" ht="9" customHeight="1">
      <c r="A46" s="488"/>
      <c r="B46" s="488"/>
      <c r="C46" s="488"/>
      <c r="D46" s="488"/>
    </row>
    <row r="47" spans="1:4" ht="9" customHeight="1">
      <c r="A47" s="958" t="s">
        <v>232</v>
      </c>
      <c r="B47" s="488" t="str">
        <f t="shared" si="7"/>
        <v>g2位</v>
      </c>
      <c r="C47" s="488">
        <f>'４月２０日結果'!AI87</f>
        <v>2</v>
      </c>
      <c r="D47" s="488" t="str">
        <f>IF(C47="","",'４月２０日結果'!B87)</f>
        <v>ＦＣアネーロ</v>
      </c>
    </row>
    <row r="48" spans="1:4" ht="9" customHeight="1">
      <c r="A48" s="488"/>
      <c r="B48" s="488"/>
      <c r="C48" s="488"/>
      <c r="D48" s="488"/>
    </row>
    <row r="49" spans="1:4" ht="9" customHeight="1">
      <c r="A49" s="958" t="s">
        <v>233</v>
      </c>
      <c r="B49" s="488" t="str">
        <f t="shared" si="7"/>
        <v>h1位</v>
      </c>
      <c r="C49" s="488">
        <f>'４月２０日結果'!AI92</f>
        <v>1</v>
      </c>
      <c r="D49" s="488" t="str">
        <f>IF(C49="","",'４月２０日結果'!B92)</f>
        <v>ＳＵＧＡＯ ＳＣ</v>
      </c>
    </row>
    <row r="50" spans="1:4" ht="9" customHeight="1">
      <c r="A50" s="488"/>
      <c r="B50" s="488"/>
      <c r="C50" s="488"/>
      <c r="D50" s="488"/>
    </row>
    <row r="51" spans="1:4" ht="9" customHeight="1">
      <c r="A51" s="958" t="s">
        <v>233</v>
      </c>
      <c r="B51" s="488" t="str">
        <f t="shared" ref="B51:B55" si="8">ASC(A51)&amp;C51&amp;"位"</f>
        <v>h2位</v>
      </c>
      <c r="C51" s="488">
        <f>'４月２０日結果'!AI94</f>
        <v>2</v>
      </c>
      <c r="D51" s="488" t="str">
        <f>IF(C51="","",'４月２０日結果'!B94)</f>
        <v>富士見ＳＳＳ</v>
      </c>
    </row>
    <row r="52" spans="1:4" ht="9" customHeight="1">
      <c r="A52" s="488"/>
      <c r="B52" s="488"/>
      <c r="C52" s="488"/>
      <c r="D52" s="488"/>
    </row>
    <row r="53" spans="1:4" ht="9" customHeight="1">
      <c r="A53" s="958" t="s">
        <v>233</v>
      </c>
      <c r="B53" s="488" t="str">
        <f t="shared" si="8"/>
        <v>h3位</v>
      </c>
      <c r="C53" s="488">
        <f>'４月２０日結果'!AI96</f>
        <v>3</v>
      </c>
      <c r="D53" s="488" t="str">
        <f>IF(C53="","",'４月２０日結果'!B96)</f>
        <v>ＦＣみらいＶ</v>
      </c>
    </row>
    <row r="54" spans="1:4" ht="9" customHeight="1">
      <c r="A54" s="488"/>
      <c r="B54" s="488"/>
      <c r="C54" s="488"/>
      <c r="D54" s="488"/>
    </row>
    <row r="55" spans="1:4" ht="9" customHeight="1">
      <c r="A55" s="957" t="s">
        <v>258</v>
      </c>
      <c r="B55" s="488" t="str">
        <f t="shared" si="8"/>
        <v>i3位</v>
      </c>
      <c r="C55" s="488">
        <f>'４月２０日結果'!AI105</f>
        <v>3</v>
      </c>
      <c r="D55" s="488" t="str">
        <f>IF(C55="","",'４月２０日結果'!B105)</f>
        <v>国本ＪＳＣ</v>
      </c>
    </row>
    <row r="56" spans="1:4" ht="9" customHeight="1">
      <c r="A56" s="488"/>
      <c r="B56" s="488"/>
      <c r="C56" s="488"/>
      <c r="D56" s="488"/>
    </row>
    <row r="57" spans="1:4" ht="9" customHeight="1">
      <c r="A57" s="957" t="s">
        <v>258</v>
      </c>
      <c r="B57" s="488" t="str">
        <f t="shared" ref="B57:B61" si="9">ASC(A57)&amp;C57&amp;"位"</f>
        <v>i2位</v>
      </c>
      <c r="C57" s="488">
        <f>'４月２０日結果'!AI107</f>
        <v>2</v>
      </c>
      <c r="D57" s="488" t="str">
        <f>IF(C57="","",'４月２０日結果'!B107)</f>
        <v>カテット白沢ＳＳ</v>
      </c>
    </row>
    <row r="58" spans="1:4" ht="9" customHeight="1">
      <c r="A58" s="488"/>
      <c r="B58" s="488"/>
      <c r="C58" s="488"/>
      <c r="D58" s="488"/>
    </row>
    <row r="59" spans="1:4" ht="9" customHeight="1">
      <c r="A59" s="957" t="s">
        <v>258</v>
      </c>
      <c r="B59" s="488" t="str">
        <f t="shared" si="9"/>
        <v>i1位</v>
      </c>
      <c r="C59" s="488">
        <f>'４月２０日結果'!AI109</f>
        <v>1</v>
      </c>
      <c r="D59" s="488" t="str">
        <f>IF(C59="","",'４月２０日結果'!B109)</f>
        <v>雀宮ＦＣ</v>
      </c>
    </row>
    <row r="60" spans="1:4" ht="9" customHeight="1">
      <c r="A60" s="488"/>
      <c r="B60" s="488"/>
      <c r="C60" s="488"/>
      <c r="D60" s="488"/>
    </row>
    <row r="61" spans="1:4" ht="9" customHeight="1">
      <c r="A61" s="958" t="s">
        <v>234</v>
      </c>
      <c r="B61" s="488" t="str">
        <f t="shared" si="9"/>
        <v>j3位</v>
      </c>
      <c r="C61" s="488">
        <f>'４月２０日結果'!AI114</f>
        <v>3</v>
      </c>
      <c r="D61" s="488" t="str">
        <f>IF(C61="","",'４月２０日結果'!B114)</f>
        <v>上三川ＦＣ</v>
      </c>
    </row>
    <row r="62" spans="1:4" ht="9" customHeight="1">
      <c r="A62" s="488"/>
      <c r="B62" s="488"/>
      <c r="C62" s="488"/>
      <c r="D62" s="488"/>
    </row>
    <row r="63" spans="1:4" ht="9" customHeight="1">
      <c r="A63" s="958" t="s">
        <v>234</v>
      </c>
      <c r="B63" s="488" t="str">
        <f>ASC(A63)&amp;C63&amp;"位"</f>
        <v>j2位</v>
      </c>
      <c r="C63" s="488">
        <f>'４月２０日結果'!AI116</f>
        <v>2</v>
      </c>
      <c r="D63" s="488" t="str">
        <f>IF(C63="","",'４月２０日結果'!B116)</f>
        <v>ｕｎｉｏｎ ｓｃ</v>
      </c>
    </row>
    <row r="64" spans="1:4" ht="9" customHeight="1">
      <c r="A64" s="488"/>
      <c r="B64" s="488"/>
      <c r="C64" s="488"/>
      <c r="D64" s="488"/>
    </row>
    <row r="65" spans="1:4" ht="9" customHeight="1">
      <c r="A65" s="958" t="s">
        <v>234</v>
      </c>
      <c r="B65" s="488" t="str">
        <f>ASC(A65)&amp;C65&amp;"位"</f>
        <v>j1位</v>
      </c>
      <c r="C65" s="488">
        <f>'４月２０日結果'!AI118</f>
        <v>1</v>
      </c>
      <c r="D65" s="488" t="str">
        <f>IF(C65="","",'４月２０日結果'!B118)</f>
        <v>ＦＣグランディール</v>
      </c>
    </row>
    <row r="66" spans="1:4" ht="9" customHeight="1">
      <c r="A66" s="488"/>
      <c r="B66" s="488"/>
      <c r="C66" s="488"/>
      <c r="D66" s="488"/>
    </row>
    <row r="67" spans="1:4" ht="9" customHeight="1"/>
  </sheetData>
  <mergeCells count="132">
    <mergeCell ref="D55:D56"/>
    <mergeCell ref="D57:D58"/>
    <mergeCell ref="D59:D60"/>
    <mergeCell ref="D61:D62"/>
    <mergeCell ref="D63:D64"/>
    <mergeCell ref="D65:D6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C55:C56"/>
    <mergeCell ref="C57:C58"/>
    <mergeCell ref="C59:C60"/>
    <mergeCell ref="C61:C62"/>
    <mergeCell ref="C63:C64"/>
    <mergeCell ref="C65:C66"/>
    <mergeCell ref="D1:D2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B55:B56"/>
    <mergeCell ref="B57:B58"/>
    <mergeCell ref="B59:B60"/>
    <mergeCell ref="B61:B62"/>
    <mergeCell ref="B63:B64"/>
    <mergeCell ref="B65:B66"/>
    <mergeCell ref="C1:C2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A55:A56"/>
    <mergeCell ref="A57:A58"/>
    <mergeCell ref="A59:A60"/>
    <mergeCell ref="A61:A62"/>
    <mergeCell ref="A63:A64"/>
    <mergeCell ref="A65:A66"/>
    <mergeCell ref="B1:B2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1:A2"/>
    <mergeCell ref="A3:A4"/>
    <mergeCell ref="A5:A6"/>
    <mergeCell ref="A7:A8"/>
    <mergeCell ref="A9:A10"/>
    <mergeCell ref="A11:A12"/>
    <mergeCell ref="A13:A14"/>
    <mergeCell ref="A15:A16"/>
    <mergeCell ref="A17:A18"/>
  </mergeCells>
  <phoneticPr fontId="29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54"/>
  <sheetViews>
    <sheetView view="pageBreakPreview" topLeftCell="A9" zoomScaleNormal="100" zoomScaleSheetLayoutView="100" workbookViewId="0">
      <selection sqref="A1:AP2"/>
    </sheetView>
  </sheetViews>
  <sheetFormatPr defaultColWidth="3.5" defaultRowHeight="18" customHeight="1"/>
  <cols>
    <col min="1" max="43" width="3.5" style="81"/>
    <col min="44" max="44" width="3.5" style="81" hidden="1" customWidth="1"/>
    <col min="45" max="46" width="3.5" style="83" hidden="1" customWidth="1"/>
    <col min="47" max="47" width="0" style="81" hidden="1" customWidth="1"/>
    <col min="48" max="49" width="3.5" style="81"/>
    <col min="50" max="50" width="3.875" style="81" customWidth="1"/>
    <col min="51" max="16384" width="3.5" style="81"/>
  </cols>
  <sheetData>
    <row r="1" spans="1:50" ht="41.25" customHeight="1">
      <c r="A1" s="486" t="s">
        <v>185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7"/>
      <c r="AH1" s="487"/>
      <c r="AI1" s="487"/>
      <c r="AJ1" s="487"/>
      <c r="AK1" s="487"/>
      <c r="AL1" s="487"/>
      <c r="AM1" s="487"/>
      <c r="AN1" s="487"/>
      <c r="AO1" s="487"/>
      <c r="AP1" s="487"/>
      <c r="AQ1" s="488"/>
      <c r="AS1" s="82">
        <v>2</v>
      </c>
    </row>
    <row r="2" spans="1:50" ht="18" customHeight="1">
      <c r="C2" s="489" t="s">
        <v>91</v>
      </c>
      <c r="D2" s="489"/>
      <c r="E2" s="489"/>
      <c r="F2" s="489"/>
      <c r="G2" s="490" t="str">
        <f ca="1">INDIRECT("４月２０日組合せ!e"&amp;2*ROW()+1+19*($AS$1-1))</f>
        <v>石井緑地No.１  会場</v>
      </c>
      <c r="H2" s="490"/>
      <c r="I2" s="490"/>
      <c r="J2" s="490"/>
      <c r="K2" s="490"/>
      <c r="L2" s="490"/>
      <c r="M2" s="490"/>
      <c r="N2" s="490"/>
      <c r="O2" s="490"/>
      <c r="P2" s="489" t="s">
        <v>92</v>
      </c>
      <c r="Q2" s="489"/>
      <c r="R2" s="489"/>
      <c r="S2" s="489"/>
      <c r="T2" s="491" t="str">
        <f ca="1">K6</f>
        <v>豊郷ＪＦＣ</v>
      </c>
      <c r="U2" s="492"/>
      <c r="V2" s="492"/>
      <c r="W2" s="492"/>
      <c r="X2" s="492"/>
      <c r="Y2" s="492"/>
      <c r="Z2" s="492"/>
      <c r="AA2" s="492"/>
      <c r="AB2" s="492"/>
      <c r="AC2" s="489" t="s">
        <v>93</v>
      </c>
      <c r="AD2" s="489"/>
      <c r="AE2" s="489"/>
      <c r="AF2" s="489"/>
      <c r="AG2" s="493">
        <v>43575</v>
      </c>
      <c r="AH2" s="494"/>
      <c r="AI2" s="494"/>
      <c r="AJ2" s="494"/>
      <c r="AK2" s="494"/>
      <c r="AL2" s="494"/>
      <c r="AM2" s="495" t="str">
        <f>"（"&amp;TEXT(AG2,"aaa")&amp;"）"</f>
        <v>（土）</v>
      </c>
      <c r="AN2" s="495"/>
      <c r="AO2" s="496"/>
      <c r="AP2" s="84"/>
    </row>
    <row r="3" spans="1:50" ht="18" customHeight="1"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6"/>
      <c r="X3" s="86"/>
      <c r="Y3" s="86"/>
      <c r="Z3" s="86"/>
      <c r="AA3" s="86"/>
      <c r="AB3" s="86"/>
      <c r="AC3" s="86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</row>
    <row r="4" spans="1:50" ht="18" customHeight="1">
      <c r="H4" s="502" t="s">
        <v>28</v>
      </c>
      <c r="I4" s="505">
        <v>1</v>
      </c>
      <c r="J4" s="505"/>
      <c r="K4" s="293" t="str">
        <f ca="1">INDIRECT("４月２０日組合せ!h"&amp;2*ROW()+19*($AS$1-1))</f>
        <v>本郷北ＦＣ</v>
      </c>
      <c r="L4" s="294"/>
      <c r="M4" s="294"/>
      <c r="N4" s="294"/>
      <c r="O4" s="294"/>
      <c r="P4" s="294"/>
      <c r="Q4" s="294"/>
      <c r="R4" s="299"/>
      <c r="S4" s="294"/>
      <c r="T4" s="300"/>
      <c r="X4" s="506" t="s">
        <v>37</v>
      </c>
      <c r="Y4" s="509">
        <v>4</v>
      </c>
      <c r="Z4" s="510"/>
      <c r="AA4" s="293" t="str">
        <f ca="1">INDIRECT("４月２０日組合せ!h"&amp;2*ROW()+19*($AS$1-1)+6)</f>
        <v>上河内ＪＳＣ</v>
      </c>
      <c r="AB4" s="294"/>
      <c r="AC4" s="294"/>
      <c r="AD4" s="294"/>
      <c r="AE4" s="294"/>
      <c r="AF4" s="294"/>
      <c r="AG4" s="294"/>
      <c r="AH4" s="299"/>
      <c r="AI4" s="294"/>
      <c r="AJ4" s="300"/>
    </row>
    <row r="5" spans="1:50" ht="18" customHeight="1">
      <c r="H5" s="503"/>
      <c r="I5" s="519">
        <v>2</v>
      </c>
      <c r="J5" s="519"/>
      <c r="K5" s="500" t="str">
        <f t="shared" ref="K5:K6" ca="1" si="0">INDIRECT("４月２０日組合せ!h"&amp;2*ROW()+19*($AS$1-1))</f>
        <v>宝木キッカーズ</v>
      </c>
      <c r="L5" s="501"/>
      <c r="M5" s="501"/>
      <c r="N5" s="501"/>
      <c r="O5" s="501"/>
      <c r="P5" s="501"/>
      <c r="Q5" s="501"/>
      <c r="R5" s="301"/>
      <c r="S5" s="302"/>
      <c r="T5" s="303"/>
      <c r="X5" s="507"/>
      <c r="Y5" s="512">
        <v>5</v>
      </c>
      <c r="Z5" s="513"/>
      <c r="AA5" s="500" t="str">
        <f t="shared" ref="AA5:AA7" ca="1" si="1">INDIRECT("４月２０日組合せ!h"&amp;2*ROW()+19*($AS$1-1)+6)</f>
        <v>Ｓ４スペランツァ</v>
      </c>
      <c r="AB5" s="501"/>
      <c r="AC5" s="501"/>
      <c r="AD5" s="501"/>
      <c r="AE5" s="501"/>
      <c r="AF5" s="501"/>
      <c r="AG5" s="501"/>
      <c r="AH5" s="514"/>
      <c r="AI5" s="501"/>
      <c r="AJ5" s="515"/>
    </row>
    <row r="6" spans="1:50" ht="18" customHeight="1">
      <c r="H6" s="504"/>
      <c r="I6" s="520">
        <v>3</v>
      </c>
      <c r="J6" s="520"/>
      <c r="K6" s="521" t="str">
        <f t="shared" ca="1" si="0"/>
        <v>豊郷ＪＦＣ</v>
      </c>
      <c r="L6" s="522"/>
      <c r="M6" s="522"/>
      <c r="N6" s="522"/>
      <c r="O6" s="522"/>
      <c r="P6" s="522"/>
      <c r="Q6" s="522"/>
      <c r="R6" s="523" t="s">
        <v>189</v>
      </c>
      <c r="S6" s="524"/>
      <c r="T6" s="525"/>
      <c r="X6" s="507"/>
      <c r="Y6" s="498">
        <v>6</v>
      </c>
      <c r="Z6" s="499"/>
      <c r="AA6" s="500" t="str">
        <f t="shared" ca="1" si="1"/>
        <v>上三川ＳＣ</v>
      </c>
      <c r="AB6" s="501"/>
      <c r="AC6" s="501"/>
      <c r="AD6" s="501"/>
      <c r="AE6" s="501"/>
      <c r="AF6" s="501"/>
      <c r="AG6" s="501"/>
      <c r="AH6" s="514"/>
      <c r="AI6" s="516"/>
      <c r="AJ6" s="517"/>
    </row>
    <row r="7" spans="1:50" ht="18" customHeight="1">
      <c r="C7" s="97"/>
      <c r="D7" s="85"/>
      <c r="E7" s="85"/>
      <c r="F7" s="85"/>
      <c r="G7" s="85"/>
      <c r="H7" s="85"/>
      <c r="I7" s="98"/>
      <c r="J7" s="98"/>
      <c r="K7" s="98"/>
      <c r="L7" s="98"/>
      <c r="M7" s="98"/>
      <c r="N7" s="98"/>
      <c r="O7" s="98"/>
      <c r="X7" s="508"/>
      <c r="Y7" s="307">
        <v>7</v>
      </c>
      <c r="Z7" s="307"/>
      <c r="AA7" s="297" t="str">
        <f t="shared" ca="1" si="1"/>
        <v>ＦＣブロケード</v>
      </c>
      <c r="AB7" s="298"/>
      <c r="AC7" s="298"/>
      <c r="AD7" s="298"/>
      <c r="AE7" s="298"/>
      <c r="AF7" s="298"/>
      <c r="AG7" s="298"/>
      <c r="AH7" s="304"/>
      <c r="AI7" s="298"/>
      <c r="AJ7" s="518"/>
    </row>
    <row r="8" spans="1:50" ht="18" customHeight="1" thickBot="1">
      <c r="B8" s="83" t="s">
        <v>192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X8" s="99"/>
    </row>
    <row r="9" spans="1:50" ht="15" thickBot="1">
      <c r="B9" s="100"/>
      <c r="C9" s="477" t="s">
        <v>95</v>
      </c>
      <c r="D9" s="478"/>
      <c r="E9" s="479"/>
      <c r="F9" s="480" t="s">
        <v>96</v>
      </c>
      <c r="G9" s="481"/>
      <c r="H9" s="481"/>
      <c r="I9" s="482"/>
      <c r="J9" s="478" t="s">
        <v>97</v>
      </c>
      <c r="K9" s="481"/>
      <c r="L9" s="481"/>
      <c r="M9" s="481"/>
      <c r="N9" s="481"/>
      <c r="O9" s="481"/>
      <c r="P9" s="483"/>
      <c r="Q9" s="484" t="s">
        <v>98</v>
      </c>
      <c r="R9" s="484"/>
      <c r="S9" s="484"/>
      <c r="T9" s="484"/>
      <c r="U9" s="484"/>
      <c r="V9" s="484"/>
      <c r="W9" s="484"/>
      <c r="X9" s="485" t="s">
        <v>97</v>
      </c>
      <c r="Y9" s="481"/>
      <c r="Z9" s="481"/>
      <c r="AA9" s="481"/>
      <c r="AB9" s="481"/>
      <c r="AC9" s="481"/>
      <c r="AD9" s="482"/>
      <c r="AE9" s="480" t="s">
        <v>96</v>
      </c>
      <c r="AF9" s="481"/>
      <c r="AG9" s="481"/>
      <c r="AH9" s="482"/>
      <c r="AI9" s="460" t="s">
        <v>99</v>
      </c>
      <c r="AJ9" s="461"/>
      <c r="AK9" s="461"/>
      <c r="AL9" s="461"/>
      <c r="AM9" s="461"/>
      <c r="AN9" s="461"/>
      <c r="AO9" s="462"/>
      <c r="AP9" s="463"/>
    </row>
    <row r="10" spans="1:50" ht="14.25" customHeight="1">
      <c r="B10" s="411">
        <v>1</v>
      </c>
      <c r="C10" s="413">
        <v>0.375</v>
      </c>
      <c r="D10" s="414"/>
      <c r="E10" s="415"/>
      <c r="F10" s="464"/>
      <c r="G10" s="465"/>
      <c r="H10" s="465"/>
      <c r="I10" s="466"/>
      <c r="J10" s="467" t="str">
        <f ca="1">IFERROR(VLOOKUP(AS10,$I$4:$T$6,3,0),"")&amp;IFERROR(VLOOKUP(AS10,$Y$4:$AJ$7,3,0),"")</f>
        <v>本郷北ＦＣ</v>
      </c>
      <c r="K10" s="468"/>
      <c r="L10" s="468"/>
      <c r="M10" s="468"/>
      <c r="N10" s="468"/>
      <c r="O10" s="468"/>
      <c r="P10" s="469"/>
      <c r="Q10" s="470">
        <f>IF(OR(S10="",S11=""),"",S10+S11)</f>
        <v>1</v>
      </c>
      <c r="R10" s="471"/>
      <c r="S10" s="67">
        <v>1</v>
      </c>
      <c r="T10" s="68" t="s">
        <v>100</v>
      </c>
      <c r="U10" s="67">
        <v>0</v>
      </c>
      <c r="V10" s="424">
        <f>IF(OR(U10="",U11=""),"",U10+U11)</f>
        <v>1</v>
      </c>
      <c r="W10" s="425"/>
      <c r="X10" s="334" t="str">
        <f ca="1">IFERROR(VLOOKUP(AT10,$I$4:$T$6,3,0),"")&amp;IFERROR(VLOOKUP(AT10,$Y$4:$AJ$7,3,0),"")</f>
        <v>宝木キッカーズ</v>
      </c>
      <c r="Y10" s="474"/>
      <c r="Z10" s="474"/>
      <c r="AA10" s="474"/>
      <c r="AB10" s="474"/>
      <c r="AC10" s="474"/>
      <c r="AD10" s="475"/>
      <c r="AE10" s="464"/>
      <c r="AF10" s="465"/>
      <c r="AG10" s="465"/>
      <c r="AH10" s="466"/>
      <c r="AI10" s="476" t="str">
        <f>'４月２０日組合せ'!K65</f>
        <v>３／４／５／３</v>
      </c>
      <c r="AJ10" s="314"/>
      <c r="AK10" s="314"/>
      <c r="AL10" s="314"/>
      <c r="AM10" s="314"/>
      <c r="AN10" s="314"/>
      <c r="AO10" s="315"/>
      <c r="AP10" s="316"/>
      <c r="AS10" s="83">
        <v>1</v>
      </c>
      <c r="AT10" s="83">
        <v>2</v>
      </c>
    </row>
    <row r="11" spans="1:50" ht="14.25" customHeight="1">
      <c r="B11" s="441"/>
      <c r="C11" s="442"/>
      <c r="D11" s="443"/>
      <c r="E11" s="444"/>
      <c r="F11" s="357"/>
      <c r="G11" s="358"/>
      <c r="H11" s="358"/>
      <c r="I11" s="359"/>
      <c r="J11" s="448"/>
      <c r="K11" s="448"/>
      <c r="L11" s="448"/>
      <c r="M11" s="448"/>
      <c r="N11" s="448"/>
      <c r="O11" s="448"/>
      <c r="P11" s="449"/>
      <c r="Q11" s="472"/>
      <c r="R11" s="473"/>
      <c r="S11" s="69">
        <v>0</v>
      </c>
      <c r="T11" s="70" t="s">
        <v>100</v>
      </c>
      <c r="U11" s="69">
        <v>1</v>
      </c>
      <c r="V11" s="452"/>
      <c r="W11" s="453"/>
      <c r="X11" s="371"/>
      <c r="Y11" s="372"/>
      <c r="Z11" s="372"/>
      <c r="AA11" s="372"/>
      <c r="AB11" s="372"/>
      <c r="AC11" s="372"/>
      <c r="AD11" s="373"/>
      <c r="AE11" s="357"/>
      <c r="AF11" s="358"/>
      <c r="AG11" s="358"/>
      <c r="AH11" s="359"/>
      <c r="AI11" s="367"/>
      <c r="AJ11" s="368"/>
      <c r="AK11" s="368"/>
      <c r="AL11" s="368"/>
      <c r="AM11" s="368"/>
      <c r="AN11" s="368"/>
      <c r="AO11" s="369"/>
      <c r="AP11" s="370"/>
    </row>
    <row r="12" spans="1:50" ht="14.25" customHeight="1">
      <c r="B12" s="441">
        <v>2</v>
      </c>
      <c r="C12" s="442">
        <v>0.40277777777777801</v>
      </c>
      <c r="D12" s="443">
        <v>0.4375</v>
      </c>
      <c r="E12" s="444"/>
      <c r="F12" s="357"/>
      <c r="G12" s="358"/>
      <c r="H12" s="358"/>
      <c r="I12" s="359"/>
      <c r="J12" s="458" t="str">
        <f t="shared" ref="J12" ca="1" si="2">IFERROR(VLOOKUP(AS12,$I$4:$T$6,3,0),"")&amp;IFERROR(VLOOKUP(AS12,$Y$4:$AJ$7,3,0),"")</f>
        <v>上河内ＪＳＣ</v>
      </c>
      <c r="K12" s="446"/>
      <c r="L12" s="446"/>
      <c r="M12" s="446"/>
      <c r="N12" s="446"/>
      <c r="O12" s="446"/>
      <c r="P12" s="447"/>
      <c r="Q12" s="450">
        <f>IF(OR(S12="",S13=""),"",S12+S13)</f>
        <v>0</v>
      </c>
      <c r="R12" s="451"/>
      <c r="S12" s="67">
        <v>0</v>
      </c>
      <c r="T12" s="68" t="s">
        <v>100</v>
      </c>
      <c r="U12" s="67">
        <v>7</v>
      </c>
      <c r="V12" s="450">
        <f t="shared" ref="V12" si="3">IF(OR(U12="",U13=""),"",U12+U13)</f>
        <v>11</v>
      </c>
      <c r="W12" s="451"/>
      <c r="X12" s="351" t="str">
        <f t="shared" ref="X12" ca="1" si="4">IFERROR(VLOOKUP(AT12,$I$4:$T$6,3,0),"")&amp;IFERROR(VLOOKUP(AT12,$Y$4:$AJ$7,3,0),"")</f>
        <v>Ｓ４スペランツァ</v>
      </c>
      <c r="Y12" s="352"/>
      <c r="Z12" s="352"/>
      <c r="AA12" s="352"/>
      <c r="AB12" s="352"/>
      <c r="AC12" s="352"/>
      <c r="AD12" s="353"/>
      <c r="AE12" s="357"/>
      <c r="AF12" s="358"/>
      <c r="AG12" s="358"/>
      <c r="AH12" s="359"/>
      <c r="AI12" s="346" t="str">
        <f>'４月２０日組合せ'!K66</f>
        <v>６／７／１／６</v>
      </c>
      <c r="AJ12" s="347"/>
      <c r="AK12" s="347"/>
      <c r="AL12" s="347"/>
      <c r="AM12" s="347"/>
      <c r="AN12" s="347"/>
      <c r="AO12" s="348"/>
      <c r="AP12" s="349"/>
      <c r="AS12" s="83">
        <v>4</v>
      </c>
      <c r="AT12" s="83">
        <v>5</v>
      </c>
    </row>
    <row r="13" spans="1:50" ht="14.25" customHeight="1">
      <c r="B13" s="441"/>
      <c r="C13" s="442"/>
      <c r="D13" s="443"/>
      <c r="E13" s="444"/>
      <c r="F13" s="357"/>
      <c r="G13" s="358"/>
      <c r="H13" s="358"/>
      <c r="I13" s="359"/>
      <c r="J13" s="459"/>
      <c r="K13" s="448"/>
      <c r="L13" s="448"/>
      <c r="M13" s="448"/>
      <c r="N13" s="448"/>
      <c r="O13" s="448"/>
      <c r="P13" s="449"/>
      <c r="Q13" s="452"/>
      <c r="R13" s="453"/>
      <c r="S13" s="69">
        <v>0</v>
      </c>
      <c r="T13" s="70" t="s">
        <v>100</v>
      </c>
      <c r="U13" s="69">
        <v>4</v>
      </c>
      <c r="V13" s="452"/>
      <c r="W13" s="453"/>
      <c r="X13" s="371"/>
      <c r="Y13" s="372"/>
      <c r="Z13" s="372"/>
      <c r="AA13" s="372"/>
      <c r="AB13" s="372"/>
      <c r="AC13" s="372"/>
      <c r="AD13" s="373"/>
      <c r="AE13" s="357"/>
      <c r="AF13" s="358"/>
      <c r="AG13" s="358"/>
      <c r="AH13" s="359"/>
      <c r="AI13" s="367"/>
      <c r="AJ13" s="368"/>
      <c r="AK13" s="368"/>
      <c r="AL13" s="368"/>
      <c r="AM13" s="368"/>
      <c r="AN13" s="368"/>
      <c r="AO13" s="369"/>
      <c r="AP13" s="370"/>
    </row>
    <row r="14" spans="1:50" ht="14.25" customHeight="1">
      <c r="B14" s="441">
        <v>3</v>
      </c>
      <c r="C14" s="442">
        <v>0.43055555555555602</v>
      </c>
      <c r="D14" s="443"/>
      <c r="E14" s="444"/>
      <c r="F14" s="357"/>
      <c r="G14" s="358"/>
      <c r="H14" s="358"/>
      <c r="I14" s="359"/>
      <c r="J14" s="458" t="str">
        <f t="shared" ref="J14" ca="1" si="5">IFERROR(VLOOKUP(AS14,$I$4:$T$6,3,0),"")&amp;IFERROR(VLOOKUP(AS14,$Y$4:$AJ$7,3,0),"")</f>
        <v>上三川ＳＣ</v>
      </c>
      <c r="K14" s="446"/>
      <c r="L14" s="446"/>
      <c r="M14" s="446"/>
      <c r="N14" s="446"/>
      <c r="O14" s="446"/>
      <c r="P14" s="447"/>
      <c r="Q14" s="450">
        <f t="shared" ref="Q14" si="6">IF(OR(S14="",S15=""),"",S14+S15)</f>
        <v>1</v>
      </c>
      <c r="R14" s="451"/>
      <c r="S14" s="67">
        <v>1</v>
      </c>
      <c r="T14" s="68" t="s">
        <v>100</v>
      </c>
      <c r="U14" s="67">
        <v>1</v>
      </c>
      <c r="V14" s="450">
        <f t="shared" ref="V14" si="7">IF(OR(U14="",U15=""),"",U14+U15)</f>
        <v>1</v>
      </c>
      <c r="W14" s="451"/>
      <c r="X14" s="351" t="str">
        <f t="shared" ref="X14" ca="1" si="8">IFERROR(VLOOKUP(AT14,$I$4:$T$6,3,0),"")&amp;IFERROR(VLOOKUP(AT14,$Y$4:$AJ$7,3,0),"")</f>
        <v>ＦＣブロケード</v>
      </c>
      <c r="Y14" s="352"/>
      <c r="Z14" s="352"/>
      <c r="AA14" s="352"/>
      <c r="AB14" s="352"/>
      <c r="AC14" s="352"/>
      <c r="AD14" s="353"/>
      <c r="AE14" s="357"/>
      <c r="AF14" s="358"/>
      <c r="AG14" s="358"/>
      <c r="AH14" s="359"/>
      <c r="AI14" s="346" t="str">
        <f>'４月２０日組合せ'!K67</f>
        <v>２／３／４／２</v>
      </c>
      <c r="AJ14" s="347"/>
      <c r="AK14" s="347"/>
      <c r="AL14" s="347"/>
      <c r="AM14" s="347"/>
      <c r="AN14" s="347"/>
      <c r="AO14" s="348"/>
      <c r="AP14" s="349"/>
      <c r="AS14" s="83">
        <v>6</v>
      </c>
      <c r="AT14" s="83">
        <v>7</v>
      </c>
    </row>
    <row r="15" spans="1:50" ht="14.25" customHeight="1">
      <c r="B15" s="441"/>
      <c r="C15" s="442"/>
      <c r="D15" s="443"/>
      <c r="E15" s="444"/>
      <c r="F15" s="357"/>
      <c r="G15" s="358"/>
      <c r="H15" s="358"/>
      <c r="I15" s="359"/>
      <c r="J15" s="459"/>
      <c r="K15" s="448"/>
      <c r="L15" s="448"/>
      <c r="M15" s="448"/>
      <c r="N15" s="448"/>
      <c r="O15" s="448"/>
      <c r="P15" s="449"/>
      <c r="Q15" s="452"/>
      <c r="R15" s="453"/>
      <c r="S15" s="69">
        <v>0</v>
      </c>
      <c r="T15" s="70" t="s">
        <v>100</v>
      </c>
      <c r="U15" s="69">
        <v>0</v>
      </c>
      <c r="V15" s="452"/>
      <c r="W15" s="453"/>
      <c r="X15" s="371"/>
      <c r="Y15" s="372"/>
      <c r="Z15" s="372"/>
      <c r="AA15" s="372"/>
      <c r="AB15" s="372"/>
      <c r="AC15" s="372"/>
      <c r="AD15" s="373"/>
      <c r="AE15" s="357"/>
      <c r="AF15" s="358"/>
      <c r="AG15" s="358"/>
      <c r="AH15" s="359"/>
      <c r="AI15" s="367"/>
      <c r="AJ15" s="368"/>
      <c r="AK15" s="368"/>
      <c r="AL15" s="368"/>
      <c r="AM15" s="368"/>
      <c r="AN15" s="368"/>
      <c r="AO15" s="369"/>
      <c r="AP15" s="370"/>
    </row>
    <row r="16" spans="1:50" ht="14.25" customHeight="1">
      <c r="B16" s="441">
        <v>4</v>
      </c>
      <c r="C16" s="442">
        <v>0.45833333333333298</v>
      </c>
      <c r="D16" s="443">
        <v>0.4375</v>
      </c>
      <c r="E16" s="444"/>
      <c r="F16" s="357"/>
      <c r="G16" s="358"/>
      <c r="H16" s="358"/>
      <c r="I16" s="359"/>
      <c r="J16" s="445" t="str">
        <f t="shared" ref="J16" ca="1" si="9">IFERROR(VLOOKUP(AS16,$I$4:$T$6,3,0),"")&amp;IFERROR(VLOOKUP(AS16,$Y$4:$AJ$7,3,0),"")</f>
        <v>宝木キッカーズ</v>
      </c>
      <c r="K16" s="446"/>
      <c r="L16" s="446"/>
      <c r="M16" s="446"/>
      <c r="N16" s="446"/>
      <c r="O16" s="446"/>
      <c r="P16" s="447"/>
      <c r="Q16" s="450">
        <f t="shared" ref="Q16" si="10">IF(OR(S16="",S17=""),"",S16+S17)</f>
        <v>0</v>
      </c>
      <c r="R16" s="451"/>
      <c r="S16" s="67">
        <v>0</v>
      </c>
      <c r="T16" s="68" t="s">
        <v>100</v>
      </c>
      <c r="U16" s="67">
        <v>4</v>
      </c>
      <c r="V16" s="450">
        <f t="shared" ref="V16" si="11">IF(OR(U16="",U17=""),"",U16+U17)</f>
        <v>6</v>
      </c>
      <c r="W16" s="451"/>
      <c r="X16" s="351" t="str">
        <f t="shared" ref="X16" ca="1" si="12">IFERROR(VLOOKUP(AT16,$I$4:$T$6,3,0),"")&amp;IFERROR(VLOOKUP(AT16,$Y$4:$AJ$7,3,0),"")</f>
        <v>豊郷ＪＦＣ</v>
      </c>
      <c r="Y16" s="352"/>
      <c r="Z16" s="352"/>
      <c r="AA16" s="352"/>
      <c r="AB16" s="352"/>
      <c r="AC16" s="352"/>
      <c r="AD16" s="353"/>
      <c r="AE16" s="357"/>
      <c r="AF16" s="358"/>
      <c r="AG16" s="358"/>
      <c r="AH16" s="359"/>
      <c r="AI16" s="346" t="str">
        <f>'４月２０日組合せ'!K68</f>
        <v>１／６／７／１</v>
      </c>
      <c r="AJ16" s="347"/>
      <c r="AK16" s="347"/>
      <c r="AL16" s="347"/>
      <c r="AM16" s="347"/>
      <c r="AN16" s="347"/>
      <c r="AO16" s="348"/>
      <c r="AP16" s="349"/>
      <c r="AS16" s="83">
        <v>2</v>
      </c>
      <c r="AT16" s="83">
        <v>3</v>
      </c>
    </row>
    <row r="17" spans="1:65" ht="14.25" customHeight="1">
      <c r="B17" s="441"/>
      <c r="C17" s="442"/>
      <c r="D17" s="443"/>
      <c r="E17" s="444"/>
      <c r="F17" s="357"/>
      <c r="G17" s="358"/>
      <c r="H17" s="358"/>
      <c r="I17" s="359"/>
      <c r="J17" s="448"/>
      <c r="K17" s="448"/>
      <c r="L17" s="448"/>
      <c r="M17" s="448"/>
      <c r="N17" s="448"/>
      <c r="O17" s="448"/>
      <c r="P17" s="449"/>
      <c r="Q17" s="452"/>
      <c r="R17" s="453"/>
      <c r="S17" s="69">
        <v>0</v>
      </c>
      <c r="T17" s="70" t="s">
        <v>100</v>
      </c>
      <c r="U17" s="69">
        <v>2</v>
      </c>
      <c r="V17" s="452"/>
      <c r="W17" s="453"/>
      <c r="X17" s="371"/>
      <c r="Y17" s="372"/>
      <c r="Z17" s="372"/>
      <c r="AA17" s="372"/>
      <c r="AB17" s="372"/>
      <c r="AC17" s="372"/>
      <c r="AD17" s="373"/>
      <c r="AE17" s="357"/>
      <c r="AF17" s="358"/>
      <c r="AG17" s="358"/>
      <c r="AH17" s="359"/>
      <c r="AI17" s="367"/>
      <c r="AJ17" s="368"/>
      <c r="AK17" s="368"/>
      <c r="AL17" s="368"/>
      <c r="AM17" s="368"/>
      <c r="AN17" s="368"/>
      <c r="AO17" s="369"/>
      <c r="AP17" s="370"/>
    </row>
    <row r="18" spans="1:65" ht="14.25" customHeight="1">
      <c r="B18" s="441">
        <v>5</v>
      </c>
      <c r="C18" s="442">
        <v>0.48611111111111099</v>
      </c>
      <c r="D18" s="443"/>
      <c r="E18" s="444"/>
      <c r="F18" s="357"/>
      <c r="G18" s="358"/>
      <c r="H18" s="358"/>
      <c r="I18" s="359"/>
      <c r="J18" s="445" t="str">
        <f t="shared" ref="J18" ca="1" si="13">IFERROR(VLOOKUP(AS18,$I$4:$T$6,3,0),"")&amp;IFERROR(VLOOKUP(AS18,$Y$4:$AJ$7,3,0),"")</f>
        <v>上河内ＪＳＣ</v>
      </c>
      <c r="K18" s="446"/>
      <c r="L18" s="446"/>
      <c r="M18" s="446"/>
      <c r="N18" s="446"/>
      <c r="O18" s="446"/>
      <c r="P18" s="447"/>
      <c r="Q18" s="450">
        <f t="shared" ref="Q18" si="14">IF(OR(S18="",S19=""),"",S18+S19)</f>
        <v>1</v>
      </c>
      <c r="R18" s="451"/>
      <c r="S18" s="67">
        <v>0</v>
      </c>
      <c r="T18" s="68" t="s">
        <v>100</v>
      </c>
      <c r="U18" s="67">
        <v>1</v>
      </c>
      <c r="V18" s="450">
        <f t="shared" ref="V18" si="15">IF(OR(U18="",U19=""),"",U18+U19)</f>
        <v>1</v>
      </c>
      <c r="W18" s="451"/>
      <c r="X18" s="351" t="str">
        <f t="shared" ref="X18" ca="1" si="16">IFERROR(VLOOKUP(AT18,$I$4:$T$6,3,0),"")&amp;IFERROR(VLOOKUP(AT18,$Y$4:$AJ$7,3,0),"")</f>
        <v>上三川ＳＣ</v>
      </c>
      <c r="Y18" s="352"/>
      <c r="Z18" s="352"/>
      <c r="AA18" s="352"/>
      <c r="AB18" s="352"/>
      <c r="AC18" s="352"/>
      <c r="AD18" s="353"/>
      <c r="AE18" s="357"/>
      <c r="AF18" s="358"/>
      <c r="AG18" s="358"/>
      <c r="AH18" s="359"/>
      <c r="AI18" s="346" t="str">
        <f>'４月２０日組合せ'!K69</f>
        <v>５／２／３／５</v>
      </c>
      <c r="AJ18" s="347"/>
      <c r="AK18" s="347"/>
      <c r="AL18" s="347"/>
      <c r="AM18" s="347"/>
      <c r="AN18" s="347"/>
      <c r="AO18" s="348"/>
      <c r="AP18" s="349"/>
      <c r="AS18" s="83">
        <v>4</v>
      </c>
      <c r="AT18" s="83">
        <v>6</v>
      </c>
    </row>
    <row r="19" spans="1:65" ht="14.25" customHeight="1">
      <c r="B19" s="441"/>
      <c r="C19" s="442"/>
      <c r="D19" s="443"/>
      <c r="E19" s="444"/>
      <c r="F19" s="357"/>
      <c r="G19" s="358"/>
      <c r="H19" s="358"/>
      <c r="I19" s="359"/>
      <c r="J19" s="448"/>
      <c r="K19" s="448"/>
      <c r="L19" s="448"/>
      <c r="M19" s="448"/>
      <c r="N19" s="448"/>
      <c r="O19" s="448"/>
      <c r="P19" s="449"/>
      <c r="Q19" s="452"/>
      <c r="R19" s="453"/>
      <c r="S19" s="69">
        <v>1</v>
      </c>
      <c r="T19" s="70" t="s">
        <v>100</v>
      </c>
      <c r="U19" s="69">
        <v>0</v>
      </c>
      <c r="V19" s="452"/>
      <c r="W19" s="453"/>
      <c r="X19" s="371"/>
      <c r="Y19" s="372"/>
      <c r="Z19" s="372"/>
      <c r="AA19" s="372"/>
      <c r="AB19" s="372"/>
      <c r="AC19" s="372"/>
      <c r="AD19" s="373"/>
      <c r="AE19" s="357"/>
      <c r="AF19" s="358"/>
      <c r="AG19" s="358"/>
      <c r="AH19" s="359"/>
      <c r="AI19" s="367"/>
      <c r="AJ19" s="368"/>
      <c r="AK19" s="368"/>
      <c r="AL19" s="368"/>
      <c r="AM19" s="368"/>
      <c r="AN19" s="368"/>
      <c r="AO19" s="369"/>
      <c r="AP19" s="370"/>
    </row>
    <row r="20" spans="1:65" ht="14.25" customHeight="1">
      <c r="B20" s="441">
        <v>6</v>
      </c>
      <c r="C20" s="442">
        <v>0.51388888888888895</v>
      </c>
      <c r="D20" s="443"/>
      <c r="E20" s="444"/>
      <c r="F20" s="357"/>
      <c r="G20" s="358"/>
      <c r="H20" s="358"/>
      <c r="I20" s="359"/>
      <c r="J20" s="445" t="str">
        <f t="shared" ref="J20" ca="1" si="17">IFERROR(VLOOKUP(AS20,$I$4:$T$6,3,0),"")&amp;IFERROR(VLOOKUP(AS20,$Y$4:$AJ$7,3,0),"")</f>
        <v>Ｓ４スペランツァ</v>
      </c>
      <c r="K20" s="446"/>
      <c r="L20" s="446"/>
      <c r="M20" s="446"/>
      <c r="N20" s="446"/>
      <c r="O20" s="446"/>
      <c r="P20" s="447"/>
      <c r="Q20" s="450">
        <f t="shared" ref="Q20" si="18">IF(OR(S20="",S21=""),"",S20+S21)</f>
        <v>3</v>
      </c>
      <c r="R20" s="451"/>
      <c r="S20" s="67">
        <v>2</v>
      </c>
      <c r="T20" s="68" t="s">
        <v>100</v>
      </c>
      <c r="U20" s="67">
        <v>0</v>
      </c>
      <c r="V20" s="450">
        <f t="shared" ref="V20" si="19">IF(OR(U20="",U21=""),"",U20+U21)</f>
        <v>1</v>
      </c>
      <c r="W20" s="451"/>
      <c r="X20" s="351" t="str">
        <f t="shared" ref="X20" ca="1" si="20">IFERROR(VLOOKUP(AT20,$I$4:$T$6,3,0),"")&amp;IFERROR(VLOOKUP(AT20,$Y$4:$AJ$7,3,0),"")</f>
        <v>ＦＣブロケード</v>
      </c>
      <c r="Y20" s="352"/>
      <c r="Z20" s="352"/>
      <c r="AA20" s="352"/>
      <c r="AB20" s="352"/>
      <c r="AC20" s="352"/>
      <c r="AD20" s="353"/>
      <c r="AE20" s="357"/>
      <c r="AF20" s="358"/>
      <c r="AG20" s="358"/>
      <c r="AH20" s="359"/>
      <c r="AI20" s="346" t="str">
        <f>'４月２０日組合せ'!K70</f>
        <v>４／６／１／４</v>
      </c>
      <c r="AJ20" s="347"/>
      <c r="AK20" s="347"/>
      <c r="AL20" s="347"/>
      <c r="AM20" s="347"/>
      <c r="AN20" s="347"/>
      <c r="AO20" s="348"/>
      <c r="AP20" s="349"/>
      <c r="AS20" s="83">
        <v>5</v>
      </c>
      <c r="AT20" s="83">
        <v>7</v>
      </c>
    </row>
    <row r="21" spans="1:65" ht="14.25" customHeight="1">
      <c r="B21" s="454"/>
      <c r="C21" s="455"/>
      <c r="D21" s="456"/>
      <c r="E21" s="457"/>
      <c r="F21" s="360"/>
      <c r="G21" s="361"/>
      <c r="H21" s="361"/>
      <c r="I21" s="362"/>
      <c r="J21" s="420"/>
      <c r="K21" s="420"/>
      <c r="L21" s="420"/>
      <c r="M21" s="420"/>
      <c r="N21" s="420"/>
      <c r="O21" s="420"/>
      <c r="P21" s="421"/>
      <c r="Q21" s="424"/>
      <c r="R21" s="425"/>
      <c r="S21" s="71">
        <v>1</v>
      </c>
      <c r="T21" s="72" t="s">
        <v>100</v>
      </c>
      <c r="U21" s="71">
        <v>1</v>
      </c>
      <c r="V21" s="424"/>
      <c r="W21" s="425"/>
      <c r="X21" s="354"/>
      <c r="Y21" s="355"/>
      <c r="Z21" s="355"/>
      <c r="AA21" s="355"/>
      <c r="AB21" s="355"/>
      <c r="AC21" s="355"/>
      <c r="AD21" s="356"/>
      <c r="AE21" s="360"/>
      <c r="AF21" s="361"/>
      <c r="AG21" s="361"/>
      <c r="AH21" s="362"/>
      <c r="AI21" s="363"/>
      <c r="AJ21" s="364"/>
      <c r="AK21" s="364"/>
      <c r="AL21" s="364"/>
      <c r="AM21" s="364"/>
      <c r="AN21" s="364"/>
      <c r="AO21" s="365"/>
      <c r="AP21" s="366"/>
    </row>
    <row r="22" spans="1:65" ht="14.25" customHeight="1">
      <c r="B22" s="441">
        <v>7</v>
      </c>
      <c r="C22" s="442">
        <v>0.54166666666666696</v>
      </c>
      <c r="D22" s="443"/>
      <c r="E22" s="444"/>
      <c r="F22" s="357"/>
      <c r="G22" s="358"/>
      <c r="H22" s="358"/>
      <c r="I22" s="359"/>
      <c r="J22" s="445" t="str">
        <f t="shared" ref="J22" ca="1" si="21">IFERROR(VLOOKUP(AS22,$I$4:$T$6,3,0),"")&amp;IFERROR(VLOOKUP(AS22,$Y$4:$AJ$7,3,0),"")</f>
        <v>本郷北ＦＣ</v>
      </c>
      <c r="K22" s="446"/>
      <c r="L22" s="446"/>
      <c r="M22" s="446"/>
      <c r="N22" s="446"/>
      <c r="O22" s="446"/>
      <c r="P22" s="447"/>
      <c r="Q22" s="450">
        <f t="shared" ref="Q22" si="22">IF(OR(S22="",S23=""),"",S22+S23)</f>
        <v>1</v>
      </c>
      <c r="R22" s="451"/>
      <c r="S22" s="73">
        <v>0</v>
      </c>
      <c r="T22" s="74" t="s">
        <v>100</v>
      </c>
      <c r="U22" s="73">
        <v>1</v>
      </c>
      <c r="V22" s="450">
        <f t="shared" ref="V22" si="23">IF(OR(U22="",U23=""),"",U22+U23)</f>
        <v>4</v>
      </c>
      <c r="W22" s="451"/>
      <c r="X22" s="351" t="str">
        <f t="shared" ref="X22" ca="1" si="24">IFERROR(VLOOKUP(AT22,$I$4:$T$6,3,0),"")&amp;IFERROR(VLOOKUP(AT22,$Y$4:$AJ$7,3,0),"")</f>
        <v>豊郷ＪＦＣ</v>
      </c>
      <c r="Y22" s="352"/>
      <c r="Z22" s="352"/>
      <c r="AA22" s="352"/>
      <c r="AB22" s="352"/>
      <c r="AC22" s="352"/>
      <c r="AD22" s="353"/>
      <c r="AE22" s="357"/>
      <c r="AF22" s="358"/>
      <c r="AG22" s="358"/>
      <c r="AH22" s="359"/>
      <c r="AI22" s="346" t="str">
        <f>'４月２０日組合せ'!K71</f>
        <v>７／２／５／７</v>
      </c>
      <c r="AJ22" s="347"/>
      <c r="AK22" s="347"/>
      <c r="AL22" s="347"/>
      <c r="AM22" s="347"/>
      <c r="AN22" s="347"/>
      <c r="AO22" s="348"/>
      <c r="AP22" s="349"/>
      <c r="AS22" s="83">
        <v>1</v>
      </c>
      <c r="AT22" s="83">
        <v>3</v>
      </c>
    </row>
    <row r="23" spans="1:65" ht="14.25" customHeight="1">
      <c r="B23" s="441"/>
      <c r="C23" s="442"/>
      <c r="D23" s="443"/>
      <c r="E23" s="444"/>
      <c r="F23" s="357"/>
      <c r="G23" s="358"/>
      <c r="H23" s="358"/>
      <c r="I23" s="359"/>
      <c r="J23" s="448"/>
      <c r="K23" s="448"/>
      <c r="L23" s="448"/>
      <c r="M23" s="448"/>
      <c r="N23" s="448"/>
      <c r="O23" s="448"/>
      <c r="P23" s="449"/>
      <c r="Q23" s="452"/>
      <c r="R23" s="453"/>
      <c r="S23" s="69">
        <v>1</v>
      </c>
      <c r="T23" s="70" t="s">
        <v>100</v>
      </c>
      <c r="U23" s="69">
        <v>3</v>
      </c>
      <c r="V23" s="452"/>
      <c r="W23" s="453"/>
      <c r="X23" s="371"/>
      <c r="Y23" s="372"/>
      <c r="Z23" s="372"/>
      <c r="AA23" s="372"/>
      <c r="AB23" s="372"/>
      <c r="AC23" s="372"/>
      <c r="AD23" s="373"/>
      <c r="AE23" s="357"/>
      <c r="AF23" s="358"/>
      <c r="AG23" s="358"/>
      <c r="AH23" s="359"/>
      <c r="AI23" s="367"/>
      <c r="AJ23" s="368"/>
      <c r="AK23" s="368"/>
      <c r="AL23" s="368"/>
      <c r="AM23" s="368"/>
      <c r="AN23" s="368"/>
      <c r="AO23" s="369"/>
      <c r="AP23" s="370"/>
    </row>
    <row r="24" spans="1:65" ht="14.25" customHeight="1">
      <c r="B24" s="441">
        <v>8</v>
      </c>
      <c r="C24" s="442">
        <v>0.56944444444444398</v>
      </c>
      <c r="D24" s="443">
        <v>0.4375</v>
      </c>
      <c r="E24" s="444"/>
      <c r="F24" s="357"/>
      <c r="G24" s="358"/>
      <c r="H24" s="358"/>
      <c r="I24" s="359"/>
      <c r="J24" s="445" t="str">
        <f t="shared" ref="J24" ca="1" si="25">IFERROR(VLOOKUP(AS24,$I$4:$T$6,3,0),"")&amp;IFERROR(VLOOKUP(AS24,$Y$4:$AJ$7,3,0),"")</f>
        <v>上河内ＪＳＣ</v>
      </c>
      <c r="K24" s="446"/>
      <c r="L24" s="446"/>
      <c r="M24" s="446"/>
      <c r="N24" s="446"/>
      <c r="O24" s="446"/>
      <c r="P24" s="447"/>
      <c r="Q24" s="450">
        <f t="shared" ref="Q24" si="26">IF(OR(S24="",S25=""),"",S24+S25)</f>
        <v>1</v>
      </c>
      <c r="R24" s="451"/>
      <c r="S24" s="67">
        <v>0</v>
      </c>
      <c r="T24" s="68" t="s">
        <v>100</v>
      </c>
      <c r="U24" s="67">
        <v>1</v>
      </c>
      <c r="V24" s="450">
        <f t="shared" ref="V24" si="27">IF(OR(U24="",U25=""),"",U24+U25)</f>
        <v>2</v>
      </c>
      <c r="W24" s="451"/>
      <c r="X24" s="351" t="str">
        <f t="shared" ref="X24" ca="1" si="28">IFERROR(VLOOKUP(AT24,$I$4:$T$6,3,0),"")&amp;IFERROR(VLOOKUP(AT24,$Y$4:$AJ$7,3,0),"")</f>
        <v>ＦＣブロケード</v>
      </c>
      <c r="Y24" s="352"/>
      <c r="Z24" s="352"/>
      <c r="AA24" s="352"/>
      <c r="AB24" s="352"/>
      <c r="AC24" s="352"/>
      <c r="AD24" s="353"/>
      <c r="AE24" s="357"/>
      <c r="AF24" s="358"/>
      <c r="AG24" s="358"/>
      <c r="AH24" s="359"/>
      <c r="AI24" s="346" t="str">
        <f>'４月２０日組合せ'!K72</f>
        <v>１／３／６／１</v>
      </c>
      <c r="AJ24" s="347"/>
      <c r="AK24" s="347"/>
      <c r="AL24" s="347"/>
      <c r="AM24" s="347"/>
      <c r="AN24" s="347"/>
      <c r="AO24" s="348"/>
      <c r="AP24" s="349"/>
      <c r="AS24" s="83">
        <v>4</v>
      </c>
      <c r="AT24" s="83">
        <v>7</v>
      </c>
    </row>
    <row r="25" spans="1:65" ht="14.25" customHeight="1">
      <c r="B25" s="441"/>
      <c r="C25" s="442"/>
      <c r="D25" s="443"/>
      <c r="E25" s="444"/>
      <c r="F25" s="357"/>
      <c r="G25" s="358"/>
      <c r="H25" s="358"/>
      <c r="I25" s="359"/>
      <c r="J25" s="448"/>
      <c r="K25" s="448"/>
      <c r="L25" s="448"/>
      <c r="M25" s="448"/>
      <c r="N25" s="448"/>
      <c r="O25" s="448"/>
      <c r="P25" s="449"/>
      <c r="Q25" s="452"/>
      <c r="R25" s="453"/>
      <c r="S25" s="69">
        <v>1</v>
      </c>
      <c r="T25" s="70" t="s">
        <v>100</v>
      </c>
      <c r="U25" s="69">
        <v>1</v>
      </c>
      <c r="V25" s="452"/>
      <c r="W25" s="453"/>
      <c r="X25" s="371"/>
      <c r="Y25" s="372"/>
      <c r="Z25" s="372"/>
      <c r="AA25" s="372"/>
      <c r="AB25" s="372"/>
      <c r="AC25" s="372"/>
      <c r="AD25" s="373"/>
      <c r="AE25" s="357"/>
      <c r="AF25" s="358"/>
      <c r="AG25" s="358"/>
      <c r="AH25" s="359"/>
      <c r="AI25" s="367"/>
      <c r="AJ25" s="368"/>
      <c r="AK25" s="368"/>
      <c r="AL25" s="368"/>
      <c r="AM25" s="368"/>
      <c r="AN25" s="368"/>
      <c r="AO25" s="369"/>
      <c r="AP25" s="370"/>
    </row>
    <row r="26" spans="1:65" ht="14.25" customHeight="1">
      <c r="B26" s="411">
        <v>9</v>
      </c>
      <c r="C26" s="413">
        <v>0.59722222222222199</v>
      </c>
      <c r="D26" s="414">
        <v>0.4375</v>
      </c>
      <c r="E26" s="415"/>
      <c r="F26" s="340"/>
      <c r="G26" s="341"/>
      <c r="H26" s="341"/>
      <c r="I26" s="342"/>
      <c r="J26" s="419" t="str">
        <f t="shared" ref="J26" ca="1" si="29">IFERROR(VLOOKUP(AS26,$I$4:$T$6,3,0),"")&amp;IFERROR(VLOOKUP(AS26,$Y$4:$AJ$7,3,0),"")</f>
        <v>Ｓ４スペランツァ</v>
      </c>
      <c r="K26" s="420"/>
      <c r="L26" s="420"/>
      <c r="M26" s="420"/>
      <c r="N26" s="420"/>
      <c r="O26" s="420"/>
      <c r="P26" s="421"/>
      <c r="Q26" s="424">
        <f t="shared" ref="Q26" si="30">IF(OR(S26="",S27=""),"",S26+S27)</f>
        <v>6</v>
      </c>
      <c r="R26" s="425"/>
      <c r="S26" s="67">
        <v>2</v>
      </c>
      <c r="T26" s="68" t="s">
        <v>100</v>
      </c>
      <c r="U26" s="67">
        <v>0</v>
      </c>
      <c r="V26" s="424">
        <f t="shared" ref="V26" si="31">IF(OR(U26="",U27=""),"",U26+U27)</f>
        <v>0</v>
      </c>
      <c r="W26" s="425"/>
      <c r="X26" s="428" t="str">
        <f t="shared" ref="X26" ca="1" si="32">IFERROR(VLOOKUP(AT26,$I$4:$T$6,3,0),"")&amp;IFERROR(VLOOKUP(AT26,$Y$4:$AJ$7,3,0),"")</f>
        <v>上三川ＳＣ</v>
      </c>
      <c r="Y26" s="355"/>
      <c r="Z26" s="355"/>
      <c r="AA26" s="355"/>
      <c r="AB26" s="355"/>
      <c r="AC26" s="355"/>
      <c r="AD26" s="356"/>
      <c r="AE26" s="340"/>
      <c r="AF26" s="341"/>
      <c r="AG26" s="341"/>
      <c r="AH26" s="342"/>
      <c r="AI26" s="346" t="str">
        <f>'４月２０日組合せ'!K73</f>
        <v>２／４／７／２</v>
      </c>
      <c r="AJ26" s="347"/>
      <c r="AK26" s="347"/>
      <c r="AL26" s="347"/>
      <c r="AM26" s="347"/>
      <c r="AN26" s="347"/>
      <c r="AO26" s="348"/>
      <c r="AP26" s="349"/>
      <c r="AS26" s="83">
        <v>5</v>
      </c>
      <c r="AT26" s="83">
        <v>6</v>
      </c>
    </row>
    <row r="27" spans="1:65" ht="14.25" customHeight="1" thickBot="1">
      <c r="B27" s="412"/>
      <c r="C27" s="416"/>
      <c r="D27" s="417"/>
      <c r="E27" s="418"/>
      <c r="F27" s="343"/>
      <c r="G27" s="344"/>
      <c r="H27" s="344"/>
      <c r="I27" s="345"/>
      <c r="J27" s="422"/>
      <c r="K27" s="422"/>
      <c r="L27" s="422"/>
      <c r="M27" s="422"/>
      <c r="N27" s="422"/>
      <c r="O27" s="422"/>
      <c r="P27" s="423"/>
      <c r="Q27" s="426"/>
      <c r="R27" s="427"/>
      <c r="S27" s="75">
        <v>4</v>
      </c>
      <c r="T27" s="76" t="s">
        <v>100</v>
      </c>
      <c r="U27" s="75">
        <v>0</v>
      </c>
      <c r="V27" s="426"/>
      <c r="W27" s="427"/>
      <c r="X27" s="429"/>
      <c r="Y27" s="430"/>
      <c r="Z27" s="430"/>
      <c r="AA27" s="430"/>
      <c r="AB27" s="430"/>
      <c r="AC27" s="430"/>
      <c r="AD27" s="431"/>
      <c r="AE27" s="343"/>
      <c r="AF27" s="344"/>
      <c r="AG27" s="344"/>
      <c r="AH27" s="345"/>
      <c r="AI27" s="350"/>
      <c r="AJ27" s="317"/>
      <c r="AK27" s="317"/>
      <c r="AL27" s="317"/>
      <c r="AM27" s="317"/>
      <c r="AN27" s="317"/>
      <c r="AO27" s="318"/>
      <c r="AP27" s="319"/>
    </row>
    <row r="28" spans="1:65" ht="14.25" hidden="1" customHeight="1">
      <c r="B28" s="320">
        <v>10</v>
      </c>
      <c r="C28" s="433">
        <v>0.63888888888888895</v>
      </c>
      <c r="D28" s="434">
        <v>0.4375</v>
      </c>
      <c r="E28" s="435"/>
      <c r="F28" s="308"/>
      <c r="G28" s="309"/>
      <c r="H28" s="309"/>
      <c r="I28" s="310"/>
      <c r="J28" s="320" t="str">
        <f>H4&amp;"1位"</f>
        <v>ｃ1位</v>
      </c>
      <c r="K28" s="321"/>
      <c r="L28" s="328"/>
      <c r="M28" s="329"/>
      <c r="N28" s="329"/>
      <c r="O28" s="329"/>
      <c r="P28" s="330"/>
      <c r="Q28" s="439" t="str">
        <f t="shared" ref="Q28" si="33">IF(OR(S28="",S29=""),"",S28+S29)</f>
        <v/>
      </c>
      <c r="R28" s="439"/>
      <c r="S28" s="77"/>
      <c r="T28" s="78" t="s">
        <v>100</v>
      </c>
      <c r="U28" s="77"/>
      <c r="V28" s="439" t="str">
        <f t="shared" ref="V28" si="34">IF(OR(U28="",U29=""),"",U28+U29)</f>
        <v/>
      </c>
      <c r="W28" s="439"/>
      <c r="X28" s="334"/>
      <c r="Y28" s="335"/>
      <c r="Z28" s="335"/>
      <c r="AA28" s="335"/>
      <c r="AB28" s="336"/>
      <c r="AC28" s="324" t="str">
        <f>X4&amp;"1位"</f>
        <v>ｄ1位</v>
      </c>
      <c r="AD28" s="325"/>
      <c r="AE28" s="308"/>
      <c r="AF28" s="309"/>
      <c r="AG28" s="309"/>
      <c r="AH28" s="310"/>
      <c r="AI28" s="314" t="str">
        <f>'４月２１日組合せ'!K74</f>
        <v>各リーグ ２位</v>
      </c>
      <c r="AJ28" s="314"/>
      <c r="AK28" s="314"/>
      <c r="AL28" s="314"/>
      <c r="AM28" s="314"/>
      <c r="AN28" s="314"/>
      <c r="AO28" s="315"/>
      <c r="AP28" s="316"/>
      <c r="AS28" s="83">
        <v>5</v>
      </c>
      <c r="AT28" s="83">
        <v>6</v>
      </c>
    </row>
    <row r="29" spans="1:65" ht="14.25" hidden="1" customHeight="1" thickBot="1">
      <c r="B29" s="432"/>
      <c r="C29" s="436"/>
      <c r="D29" s="437"/>
      <c r="E29" s="438"/>
      <c r="F29" s="311"/>
      <c r="G29" s="312"/>
      <c r="H29" s="312"/>
      <c r="I29" s="313"/>
      <c r="J29" s="322"/>
      <c r="K29" s="323"/>
      <c r="L29" s="331"/>
      <c r="M29" s="332"/>
      <c r="N29" s="332"/>
      <c r="O29" s="332"/>
      <c r="P29" s="333"/>
      <c r="Q29" s="440"/>
      <c r="R29" s="440"/>
      <c r="S29" s="79"/>
      <c r="T29" s="80" t="s">
        <v>100</v>
      </c>
      <c r="U29" s="79"/>
      <c r="V29" s="440"/>
      <c r="W29" s="440"/>
      <c r="X29" s="337"/>
      <c r="Y29" s="338"/>
      <c r="Z29" s="338"/>
      <c r="AA29" s="338"/>
      <c r="AB29" s="339"/>
      <c r="AC29" s="326"/>
      <c r="AD29" s="327"/>
      <c r="AE29" s="311"/>
      <c r="AF29" s="312"/>
      <c r="AG29" s="312"/>
      <c r="AH29" s="313"/>
      <c r="AI29" s="317"/>
      <c r="AJ29" s="317"/>
      <c r="AK29" s="317"/>
      <c r="AL29" s="317"/>
      <c r="AM29" s="317"/>
      <c r="AN29" s="317"/>
      <c r="AO29" s="318"/>
      <c r="AP29" s="319"/>
    </row>
    <row r="30" spans="1:65" s="110" customFormat="1" ht="17.25">
      <c r="A30" s="101"/>
      <c r="B30" s="102"/>
      <c r="C30" s="103"/>
      <c r="D30" s="103"/>
      <c r="E30" s="103"/>
      <c r="F30" s="102"/>
      <c r="G30" s="102"/>
      <c r="H30" s="102"/>
      <c r="I30" s="102"/>
      <c r="J30" s="102"/>
      <c r="K30" s="104"/>
      <c r="L30" s="104"/>
      <c r="M30" s="105"/>
      <c r="N30" s="106"/>
      <c r="O30" s="105"/>
      <c r="P30" s="104"/>
      <c r="Q30" s="104"/>
      <c r="R30" s="102"/>
      <c r="S30" s="102"/>
      <c r="T30" s="102"/>
      <c r="U30" s="102"/>
      <c r="V30" s="102"/>
      <c r="W30" s="107"/>
      <c r="X30" s="107"/>
      <c r="Y30" s="107"/>
      <c r="Z30" s="107"/>
      <c r="AA30" s="107"/>
      <c r="AB30" s="107"/>
      <c r="AC30" s="108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S30" s="83">
        <v>5</v>
      </c>
      <c r="AT30" s="83">
        <v>6</v>
      </c>
    </row>
    <row r="31" spans="1:65" s="111" customFormat="1" ht="11.25" customHeight="1">
      <c r="B31" s="403"/>
      <c r="C31" s="405" t="str">
        <f>H4</f>
        <v>ｃ</v>
      </c>
      <c r="D31" s="406"/>
      <c r="E31" s="406"/>
      <c r="F31" s="406"/>
      <c r="G31" s="406"/>
      <c r="H31" s="407"/>
      <c r="I31" s="377" t="str">
        <f ca="1">IF(C33="","",C33)</f>
        <v>本郷北ＦＣ</v>
      </c>
      <c r="J31" s="348"/>
      <c r="K31" s="348"/>
      <c r="L31" s="348"/>
      <c r="M31" s="348"/>
      <c r="N31" s="378"/>
      <c r="O31" s="377" t="str">
        <f ca="1">IF(C35="","",C35)</f>
        <v>宝木キッカーズ</v>
      </c>
      <c r="P31" s="348"/>
      <c r="Q31" s="348"/>
      <c r="R31" s="348"/>
      <c r="S31" s="348"/>
      <c r="T31" s="378"/>
      <c r="U31" s="377" t="str">
        <f ca="1">IF(C37="","",C37)</f>
        <v>豊郷ＪＦＣ</v>
      </c>
      <c r="V31" s="348"/>
      <c r="W31" s="348"/>
      <c r="X31" s="348"/>
      <c r="Y31" s="348"/>
      <c r="Z31" s="378"/>
      <c r="AA31" s="377" t="s">
        <v>101</v>
      </c>
      <c r="AB31" s="378"/>
      <c r="AC31" s="377" t="s">
        <v>98</v>
      </c>
      <c r="AD31" s="378"/>
      <c r="AE31" s="377" t="s">
        <v>102</v>
      </c>
      <c r="AF31" s="378"/>
      <c r="AG31" s="377" t="s">
        <v>103</v>
      </c>
      <c r="AH31" s="348"/>
      <c r="AI31" s="378"/>
      <c r="AJ31" s="377" t="s">
        <v>104</v>
      </c>
      <c r="AK31" s="378"/>
      <c r="AR31" s="112"/>
      <c r="AS31" s="83"/>
      <c r="AT31" s="83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</row>
    <row r="32" spans="1:65" s="111" customFormat="1" ht="11.25" customHeight="1">
      <c r="B32" s="404"/>
      <c r="C32" s="408"/>
      <c r="D32" s="409"/>
      <c r="E32" s="409"/>
      <c r="F32" s="409"/>
      <c r="G32" s="409"/>
      <c r="H32" s="410"/>
      <c r="I32" s="379"/>
      <c r="J32" s="369"/>
      <c r="K32" s="369"/>
      <c r="L32" s="369"/>
      <c r="M32" s="369"/>
      <c r="N32" s="380"/>
      <c r="O32" s="379"/>
      <c r="P32" s="369"/>
      <c r="Q32" s="369"/>
      <c r="R32" s="369"/>
      <c r="S32" s="369"/>
      <c r="T32" s="380"/>
      <c r="U32" s="379"/>
      <c r="V32" s="369"/>
      <c r="W32" s="369"/>
      <c r="X32" s="369"/>
      <c r="Y32" s="369"/>
      <c r="Z32" s="380"/>
      <c r="AA32" s="379"/>
      <c r="AB32" s="380"/>
      <c r="AC32" s="379"/>
      <c r="AD32" s="380"/>
      <c r="AE32" s="379"/>
      <c r="AF32" s="380"/>
      <c r="AG32" s="379"/>
      <c r="AH32" s="369"/>
      <c r="AI32" s="380"/>
      <c r="AJ32" s="379"/>
      <c r="AK32" s="380"/>
      <c r="AR32" s="112"/>
      <c r="AS32" s="109"/>
      <c r="AT32" s="109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</row>
    <row r="33" spans="2:65" s="111" customFormat="1" ht="11.25" customHeight="1">
      <c r="B33" s="526">
        <v>1</v>
      </c>
      <c r="C33" s="397" t="str">
        <f ca="1">K4</f>
        <v>本郷北ＦＣ</v>
      </c>
      <c r="D33" s="348"/>
      <c r="E33" s="348"/>
      <c r="F33" s="348"/>
      <c r="G33" s="348"/>
      <c r="H33" s="378"/>
      <c r="I33" s="387"/>
      <c r="J33" s="388"/>
      <c r="K33" s="388"/>
      <c r="L33" s="388"/>
      <c r="M33" s="388"/>
      <c r="N33" s="389"/>
      <c r="O33" s="393" t="str">
        <f>IF(OR(P33="",S33=""),"",IF(P33&gt;S33,"○",IF(P33=S33,"△","●")))</f>
        <v>△</v>
      </c>
      <c r="P33" s="381">
        <f>$Q$10</f>
        <v>1</v>
      </c>
      <c r="Q33" s="382"/>
      <c r="R33" s="385" t="s">
        <v>62</v>
      </c>
      <c r="S33" s="381">
        <f>$V$10</f>
        <v>1</v>
      </c>
      <c r="T33" s="378"/>
      <c r="U33" s="393" t="str">
        <f>IF(OR(V33="",Y33=""),"",IF(V33&gt;Y33,"○",IF(V33=Y33,"△","●")))</f>
        <v>●</v>
      </c>
      <c r="V33" s="381">
        <f>$Q$22</f>
        <v>1</v>
      </c>
      <c r="W33" s="382"/>
      <c r="X33" s="385" t="s">
        <v>62</v>
      </c>
      <c r="Y33" s="381">
        <f>$V$22</f>
        <v>4</v>
      </c>
      <c r="Z33" s="378"/>
      <c r="AA33" s="377">
        <f t="shared" ref="AA33:AA37" si="35">IF(AND($J33="",$P33="",$V33=""),"",COUNTIF($I33:$Z33,"○")*3+COUNTIF($I33:$Z33,"△")*1)</f>
        <v>1</v>
      </c>
      <c r="AB33" s="378"/>
      <c r="AC33" s="377">
        <f t="shared" ref="AC33:AC37" si="36">IF(AND($J33="",$P33="",$V33=""),"",SUM($J33,$P33,$V33))</f>
        <v>2</v>
      </c>
      <c r="AD33" s="378"/>
      <c r="AE33" s="377">
        <f t="shared" ref="AE33:AE37" si="37">IF(AND($M33="",$S33="",$Y33=""),"",SUM($M33,$S33,$Y33))</f>
        <v>5</v>
      </c>
      <c r="AF33" s="378"/>
      <c r="AG33" s="377">
        <f t="shared" ref="AG33:AG37" si="38">IF(OR(AC33="",AE33=""),"",AC33-AE33)</f>
        <v>-3</v>
      </c>
      <c r="AH33" s="348"/>
      <c r="AI33" s="378"/>
      <c r="AJ33" s="377">
        <v>2</v>
      </c>
      <c r="AK33" s="378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</row>
    <row r="34" spans="2:65" s="111" customFormat="1" ht="11.25" customHeight="1">
      <c r="B34" s="526"/>
      <c r="C34" s="379"/>
      <c r="D34" s="369"/>
      <c r="E34" s="369"/>
      <c r="F34" s="369"/>
      <c r="G34" s="369"/>
      <c r="H34" s="380"/>
      <c r="I34" s="390"/>
      <c r="J34" s="391"/>
      <c r="K34" s="391"/>
      <c r="L34" s="391"/>
      <c r="M34" s="391"/>
      <c r="N34" s="392"/>
      <c r="O34" s="394"/>
      <c r="P34" s="383"/>
      <c r="Q34" s="384"/>
      <c r="R34" s="386"/>
      <c r="S34" s="383"/>
      <c r="T34" s="380"/>
      <c r="U34" s="394"/>
      <c r="V34" s="383"/>
      <c r="W34" s="384"/>
      <c r="X34" s="386"/>
      <c r="Y34" s="383"/>
      <c r="Z34" s="380"/>
      <c r="AA34" s="379"/>
      <c r="AB34" s="380"/>
      <c r="AC34" s="379"/>
      <c r="AD34" s="380"/>
      <c r="AE34" s="379"/>
      <c r="AF34" s="380"/>
      <c r="AG34" s="379"/>
      <c r="AH34" s="369"/>
      <c r="AI34" s="380"/>
      <c r="AJ34" s="379"/>
      <c r="AK34" s="380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</row>
    <row r="35" spans="2:65" s="111" customFormat="1" ht="11.25" customHeight="1">
      <c r="B35" s="526">
        <v>2</v>
      </c>
      <c r="C35" s="397" t="str">
        <f ca="1">K5</f>
        <v>宝木キッカーズ</v>
      </c>
      <c r="D35" s="348"/>
      <c r="E35" s="348"/>
      <c r="F35" s="348"/>
      <c r="G35" s="348"/>
      <c r="H35" s="378"/>
      <c r="I35" s="393" t="str">
        <f>IF(OR(J35="",M35=""),"",IF(J35&gt;M35,"○",IF(J35=M35,"△","●")))</f>
        <v>△</v>
      </c>
      <c r="J35" s="381">
        <f>IF(S33="","",S33)</f>
        <v>1</v>
      </c>
      <c r="K35" s="382"/>
      <c r="L35" s="385" t="s">
        <v>62</v>
      </c>
      <c r="M35" s="381">
        <f>IF(P33="","",P33)</f>
        <v>1</v>
      </c>
      <c r="N35" s="378"/>
      <c r="O35" s="387"/>
      <c r="P35" s="388"/>
      <c r="Q35" s="388"/>
      <c r="R35" s="388"/>
      <c r="S35" s="388"/>
      <c r="T35" s="389"/>
      <c r="U35" s="393" t="str">
        <f>IF(OR(V35="",Y35=""),"",IF(V35&gt;Y35,"○",IF(V35=Y35,"△","●")))</f>
        <v>●</v>
      </c>
      <c r="V35" s="381">
        <f>$Q$16</f>
        <v>0</v>
      </c>
      <c r="W35" s="382"/>
      <c r="X35" s="385" t="s">
        <v>62</v>
      </c>
      <c r="Y35" s="381">
        <f>$V$16</f>
        <v>6</v>
      </c>
      <c r="Z35" s="378"/>
      <c r="AA35" s="377">
        <f t="shared" si="35"/>
        <v>1</v>
      </c>
      <c r="AB35" s="378"/>
      <c r="AC35" s="377">
        <f t="shared" si="36"/>
        <v>1</v>
      </c>
      <c r="AD35" s="378"/>
      <c r="AE35" s="377">
        <f t="shared" si="37"/>
        <v>7</v>
      </c>
      <c r="AF35" s="378"/>
      <c r="AG35" s="377">
        <f t="shared" si="38"/>
        <v>-6</v>
      </c>
      <c r="AH35" s="348"/>
      <c r="AI35" s="378"/>
      <c r="AJ35" s="377">
        <v>3</v>
      </c>
      <c r="AK35" s="378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</row>
    <row r="36" spans="2:65" s="111" customFormat="1" ht="11.25" customHeight="1">
      <c r="B36" s="526"/>
      <c r="C36" s="379"/>
      <c r="D36" s="369"/>
      <c r="E36" s="369"/>
      <c r="F36" s="369"/>
      <c r="G36" s="369"/>
      <c r="H36" s="380"/>
      <c r="I36" s="394"/>
      <c r="J36" s="383"/>
      <c r="K36" s="384"/>
      <c r="L36" s="386"/>
      <c r="M36" s="383"/>
      <c r="N36" s="380"/>
      <c r="O36" s="390"/>
      <c r="P36" s="391"/>
      <c r="Q36" s="391"/>
      <c r="R36" s="391"/>
      <c r="S36" s="391"/>
      <c r="T36" s="392"/>
      <c r="U36" s="394"/>
      <c r="V36" s="383"/>
      <c r="W36" s="384"/>
      <c r="X36" s="386"/>
      <c r="Y36" s="383"/>
      <c r="Z36" s="380"/>
      <c r="AA36" s="379"/>
      <c r="AB36" s="380"/>
      <c r="AC36" s="379"/>
      <c r="AD36" s="380"/>
      <c r="AE36" s="379"/>
      <c r="AF36" s="380"/>
      <c r="AG36" s="379"/>
      <c r="AH36" s="369"/>
      <c r="AI36" s="380"/>
      <c r="AJ36" s="379"/>
      <c r="AK36" s="380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</row>
    <row r="37" spans="2:65" s="111" customFormat="1" ht="11.25" customHeight="1">
      <c r="B37" s="526">
        <v>3</v>
      </c>
      <c r="C37" s="397" t="str">
        <f ca="1">K6</f>
        <v>豊郷ＪＦＣ</v>
      </c>
      <c r="D37" s="348"/>
      <c r="E37" s="348"/>
      <c r="F37" s="348"/>
      <c r="G37" s="348"/>
      <c r="H37" s="378"/>
      <c r="I37" s="393" t="str">
        <f>IF(OR(J37="",M37=""),"",IF(J37&gt;M37,"○",IF(J37=M37,"△","●")))</f>
        <v>○</v>
      </c>
      <c r="J37" s="381">
        <f>IF(Y33="","",Y33)</f>
        <v>4</v>
      </c>
      <c r="K37" s="382"/>
      <c r="L37" s="385" t="s">
        <v>62</v>
      </c>
      <c r="M37" s="381">
        <f>IF(V33="","",V33)</f>
        <v>1</v>
      </c>
      <c r="N37" s="378"/>
      <c r="O37" s="393" t="str">
        <f>IF(OR(P37="",S37=""),"",IF(P37&gt;S37,"○",IF(P37=S37,"△","●")))</f>
        <v>○</v>
      </c>
      <c r="P37" s="381">
        <f>IF(Y35="","",Y35)</f>
        <v>6</v>
      </c>
      <c r="Q37" s="382"/>
      <c r="R37" s="385" t="s">
        <v>62</v>
      </c>
      <c r="S37" s="381">
        <f>IF(V35="","",V35)</f>
        <v>0</v>
      </c>
      <c r="T37" s="378"/>
      <c r="U37" s="387"/>
      <c r="V37" s="388"/>
      <c r="W37" s="388"/>
      <c r="X37" s="388"/>
      <c r="Y37" s="388"/>
      <c r="Z37" s="389"/>
      <c r="AA37" s="377">
        <f t="shared" si="35"/>
        <v>6</v>
      </c>
      <c r="AB37" s="378"/>
      <c r="AC37" s="377">
        <f t="shared" si="36"/>
        <v>10</v>
      </c>
      <c r="AD37" s="378"/>
      <c r="AE37" s="377">
        <f t="shared" si="37"/>
        <v>1</v>
      </c>
      <c r="AF37" s="378"/>
      <c r="AG37" s="377">
        <f t="shared" si="38"/>
        <v>9</v>
      </c>
      <c r="AH37" s="348"/>
      <c r="AI37" s="378"/>
      <c r="AJ37" s="377">
        <v>1</v>
      </c>
      <c r="AK37" s="378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</row>
    <row r="38" spans="2:65" s="111" customFormat="1" ht="11.25" customHeight="1">
      <c r="B38" s="526"/>
      <c r="C38" s="379"/>
      <c r="D38" s="369"/>
      <c r="E38" s="369"/>
      <c r="F38" s="369"/>
      <c r="G38" s="369"/>
      <c r="H38" s="380"/>
      <c r="I38" s="394"/>
      <c r="J38" s="383"/>
      <c r="K38" s="384"/>
      <c r="L38" s="386"/>
      <c r="M38" s="383"/>
      <c r="N38" s="380"/>
      <c r="O38" s="394"/>
      <c r="P38" s="383"/>
      <c r="Q38" s="384"/>
      <c r="R38" s="386"/>
      <c r="S38" s="383"/>
      <c r="T38" s="380"/>
      <c r="U38" s="390"/>
      <c r="V38" s="391"/>
      <c r="W38" s="391"/>
      <c r="X38" s="391"/>
      <c r="Y38" s="391"/>
      <c r="Z38" s="392"/>
      <c r="AA38" s="379"/>
      <c r="AB38" s="380"/>
      <c r="AC38" s="379"/>
      <c r="AD38" s="380"/>
      <c r="AE38" s="379"/>
      <c r="AF38" s="380"/>
      <c r="AG38" s="379"/>
      <c r="AH38" s="369"/>
      <c r="AI38" s="380"/>
      <c r="AJ38" s="379"/>
      <c r="AK38" s="380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</row>
    <row r="39" spans="2:65" s="111" customFormat="1" ht="11.25" customHeight="1"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</row>
    <row r="40" spans="2:65" s="111" customFormat="1" ht="11.25" customHeight="1">
      <c r="B40" s="403"/>
      <c r="C40" s="405" t="str">
        <f>X4</f>
        <v>ｄ</v>
      </c>
      <c r="D40" s="406"/>
      <c r="E40" s="406"/>
      <c r="F40" s="406"/>
      <c r="G40" s="406"/>
      <c r="H40" s="407"/>
      <c r="I40" s="377" t="str">
        <f ca="1">IF(C42="","",C42)</f>
        <v>上河内ＪＳＣ</v>
      </c>
      <c r="J40" s="348"/>
      <c r="K40" s="348"/>
      <c r="L40" s="348"/>
      <c r="M40" s="348"/>
      <c r="N40" s="378"/>
      <c r="O40" s="377" t="str">
        <f ca="1">IF(C44="","",C44)</f>
        <v>Ｓ４スペランツァ</v>
      </c>
      <c r="P40" s="348"/>
      <c r="Q40" s="348"/>
      <c r="R40" s="348"/>
      <c r="S40" s="348"/>
      <c r="T40" s="378"/>
      <c r="U40" s="377" t="str">
        <f ca="1">IF(C46="","",C46)</f>
        <v>上三川ＳＣ</v>
      </c>
      <c r="V40" s="348"/>
      <c r="W40" s="348"/>
      <c r="X40" s="348"/>
      <c r="Y40" s="348"/>
      <c r="Z40" s="378"/>
      <c r="AA40" s="377" t="str">
        <f ca="1">IF(C48="","",C48)</f>
        <v>ＦＣブロケード</v>
      </c>
      <c r="AB40" s="348"/>
      <c r="AC40" s="348"/>
      <c r="AD40" s="348"/>
      <c r="AE40" s="348"/>
      <c r="AF40" s="378"/>
      <c r="AG40" s="377" t="s">
        <v>101</v>
      </c>
      <c r="AH40" s="378"/>
      <c r="AI40" s="377" t="s">
        <v>98</v>
      </c>
      <c r="AJ40" s="378"/>
      <c r="AK40" s="377" t="s">
        <v>102</v>
      </c>
      <c r="AL40" s="378"/>
      <c r="AM40" s="377" t="s">
        <v>103</v>
      </c>
      <c r="AN40" s="348"/>
      <c r="AO40" s="378"/>
      <c r="AP40" s="377" t="s">
        <v>104</v>
      </c>
      <c r="AQ40" s="378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</row>
    <row r="41" spans="2:65" s="111" customFormat="1" ht="11.25" customHeight="1">
      <c r="B41" s="404"/>
      <c r="C41" s="408"/>
      <c r="D41" s="409"/>
      <c r="E41" s="409"/>
      <c r="F41" s="409"/>
      <c r="G41" s="409"/>
      <c r="H41" s="410"/>
      <c r="I41" s="379"/>
      <c r="J41" s="369"/>
      <c r="K41" s="369"/>
      <c r="L41" s="369"/>
      <c r="M41" s="369"/>
      <c r="N41" s="380"/>
      <c r="O41" s="379"/>
      <c r="P41" s="369"/>
      <c r="Q41" s="369"/>
      <c r="R41" s="369"/>
      <c r="S41" s="369"/>
      <c r="T41" s="380"/>
      <c r="U41" s="379"/>
      <c r="V41" s="369"/>
      <c r="W41" s="369"/>
      <c r="X41" s="369"/>
      <c r="Y41" s="369"/>
      <c r="Z41" s="380"/>
      <c r="AA41" s="379"/>
      <c r="AB41" s="369"/>
      <c r="AC41" s="369"/>
      <c r="AD41" s="369"/>
      <c r="AE41" s="369"/>
      <c r="AF41" s="380"/>
      <c r="AG41" s="379"/>
      <c r="AH41" s="380"/>
      <c r="AI41" s="379"/>
      <c r="AJ41" s="380"/>
      <c r="AK41" s="379"/>
      <c r="AL41" s="380"/>
      <c r="AM41" s="379"/>
      <c r="AN41" s="369"/>
      <c r="AO41" s="380"/>
      <c r="AP41" s="379"/>
      <c r="AQ41" s="380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</row>
    <row r="42" spans="2:65" s="111" customFormat="1" ht="11.25" customHeight="1">
      <c r="B42" s="526">
        <v>4</v>
      </c>
      <c r="C42" s="397" t="str">
        <f ca="1">AA4</f>
        <v>上河内ＪＳＣ</v>
      </c>
      <c r="D42" s="348"/>
      <c r="E42" s="348"/>
      <c r="F42" s="348"/>
      <c r="G42" s="348"/>
      <c r="H42" s="378"/>
      <c r="I42" s="387"/>
      <c r="J42" s="388"/>
      <c r="K42" s="388"/>
      <c r="L42" s="388"/>
      <c r="M42" s="388"/>
      <c r="N42" s="389"/>
      <c r="O42" s="393" t="str">
        <f>IF(OR(P42="",S42=""),"",IF(P42&gt;S42,"○",IF(P42=S42,"△","●")))</f>
        <v>●</v>
      </c>
      <c r="P42" s="381">
        <f>$Q$12</f>
        <v>0</v>
      </c>
      <c r="Q42" s="382"/>
      <c r="R42" s="385" t="s">
        <v>62</v>
      </c>
      <c r="S42" s="381">
        <f>$V$12</f>
        <v>11</v>
      </c>
      <c r="T42" s="378"/>
      <c r="U42" s="393" t="str">
        <f>IF(OR(V42="",Y42=""),"",IF(V42&gt;Y42,"○",IF(V42=Y42,"△","●")))</f>
        <v>△</v>
      </c>
      <c r="V42" s="381">
        <f>$Q$18</f>
        <v>1</v>
      </c>
      <c r="W42" s="382"/>
      <c r="X42" s="385" t="s">
        <v>62</v>
      </c>
      <c r="Y42" s="381">
        <f>$V$18</f>
        <v>1</v>
      </c>
      <c r="Z42" s="378"/>
      <c r="AA42" s="393" t="str">
        <f t="shared" ref="AA42:AA46" si="39">IF(OR(AB42="",AE42=""),"",IF(AB42&gt;AE42,"○",IF(AB42=AE42,"△","●")))</f>
        <v>●</v>
      </c>
      <c r="AB42" s="381">
        <f>$Q$24</f>
        <v>1</v>
      </c>
      <c r="AC42" s="382"/>
      <c r="AD42" s="385" t="s">
        <v>62</v>
      </c>
      <c r="AE42" s="381">
        <f>$V$24</f>
        <v>2</v>
      </c>
      <c r="AF42" s="378"/>
      <c r="AG42" s="377">
        <f t="shared" ref="AG42:AG46" si="40">IF(AND($J42="",$P42="",$V42="",$AB42=""),"",COUNTIF($I42:$AF42,"○")*3+COUNTIF($I42:$AF42,"△")*1)</f>
        <v>1</v>
      </c>
      <c r="AH42" s="378"/>
      <c r="AI42" s="377">
        <f>IF(AND($J42="",$P42="",$V42="",$AB42=""),"",SUM($J42,$P42,$V42,$AB42))</f>
        <v>2</v>
      </c>
      <c r="AJ42" s="378"/>
      <c r="AK42" s="377">
        <f t="shared" ref="AK42:AK46" si="41">IF(AND($M42="",$S42="",$Y42="",$AE42),"",SUM($M42,$S42,$Y42,$AE42))</f>
        <v>14</v>
      </c>
      <c r="AL42" s="378"/>
      <c r="AM42" s="377">
        <f>IF(OR(AI42="",AK42=""),"",AI42-AK42)</f>
        <v>-12</v>
      </c>
      <c r="AN42" s="348"/>
      <c r="AO42" s="378"/>
      <c r="AP42" s="377">
        <v>4</v>
      </c>
      <c r="AQ42" s="378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</row>
    <row r="43" spans="2:65" s="111" customFormat="1" ht="11.25" customHeight="1">
      <c r="B43" s="526"/>
      <c r="C43" s="379"/>
      <c r="D43" s="369"/>
      <c r="E43" s="369"/>
      <c r="F43" s="369"/>
      <c r="G43" s="369"/>
      <c r="H43" s="380"/>
      <c r="I43" s="390"/>
      <c r="J43" s="391"/>
      <c r="K43" s="391"/>
      <c r="L43" s="391"/>
      <c r="M43" s="391"/>
      <c r="N43" s="392"/>
      <c r="O43" s="394"/>
      <c r="P43" s="383"/>
      <c r="Q43" s="384"/>
      <c r="R43" s="386"/>
      <c r="S43" s="383"/>
      <c r="T43" s="380"/>
      <c r="U43" s="394"/>
      <c r="V43" s="383"/>
      <c r="W43" s="384"/>
      <c r="X43" s="386"/>
      <c r="Y43" s="383"/>
      <c r="Z43" s="380"/>
      <c r="AA43" s="394"/>
      <c r="AB43" s="383"/>
      <c r="AC43" s="384"/>
      <c r="AD43" s="386"/>
      <c r="AE43" s="383"/>
      <c r="AF43" s="380"/>
      <c r="AG43" s="379"/>
      <c r="AH43" s="380"/>
      <c r="AI43" s="379"/>
      <c r="AJ43" s="380"/>
      <c r="AK43" s="379"/>
      <c r="AL43" s="380"/>
      <c r="AM43" s="379"/>
      <c r="AN43" s="369"/>
      <c r="AO43" s="380"/>
      <c r="AP43" s="379"/>
      <c r="AQ43" s="380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</row>
    <row r="44" spans="2:65" s="111" customFormat="1" ht="11.25" customHeight="1">
      <c r="B44" s="526">
        <v>5</v>
      </c>
      <c r="C44" s="397" t="str">
        <f ca="1">AA5</f>
        <v>Ｓ４スペランツァ</v>
      </c>
      <c r="D44" s="348"/>
      <c r="E44" s="348"/>
      <c r="F44" s="348"/>
      <c r="G44" s="348"/>
      <c r="H44" s="378"/>
      <c r="I44" s="393" t="str">
        <f t="shared" ref="I44:I48" si="42">IF(OR(J44="",M44=""),"",IF(J44&gt;M44,"○",IF(J44=M44,"△","●")))</f>
        <v>○</v>
      </c>
      <c r="J44" s="381">
        <f>IF(S42="","",S42)</f>
        <v>11</v>
      </c>
      <c r="K44" s="382"/>
      <c r="L44" s="385" t="s">
        <v>62</v>
      </c>
      <c r="M44" s="381">
        <f>IF(P42="","",P42)</f>
        <v>0</v>
      </c>
      <c r="N44" s="378"/>
      <c r="O44" s="387"/>
      <c r="P44" s="388"/>
      <c r="Q44" s="388"/>
      <c r="R44" s="388"/>
      <c r="S44" s="388"/>
      <c r="T44" s="389"/>
      <c r="U44" s="393" t="str">
        <f>IF(OR(V44="",Y44=""),"",IF(V44&gt;Y44,"○",IF(V44=Y44,"△","●")))</f>
        <v>○</v>
      </c>
      <c r="V44" s="381">
        <f>$Q$26</f>
        <v>6</v>
      </c>
      <c r="W44" s="382"/>
      <c r="X44" s="385" t="s">
        <v>62</v>
      </c>
      <c r="Y44" s="381">
        <f>$V$26</f>
        <v>0</v>
      </c>
      <c r="Z44" s="378"/>
      <c r="AA44" s="393" t="str">
        <f t="shared" si="39"/>
        <v>○</v>
      </c>
      <c r="AB44" s="381">
        <f>$Q$20</f>
        <v>3</v>
      </c>
      <c r="AC44" s="382"/>
      <c r="AD44" s="385" t="s">
        <v>62</v>
      </c>
      <c r="AE44" s="381">
        <f>$V$20</f>
        <v>1</v>
      </c>
      <c r="AF44" s="378"/>
      <c r="AG44" s="377">
        <f t="shared" si="40"/>
        <v>9</v>
      </c>
      <c r="AH44" s="378"/>
      <c r="AI44" s="377">
        <f t="shared" ref="AI44" si="43">IF(AND($J44="",$P44="",$V44="",$AB44=""),"",SUM($J44,$P44,$V44,$AB44))</f>
        <v>20</v>
      </c>
      <c r="AJ44" s="378"/>
      <c r="AK44" s="377">
        <f t="shared" si="41"/>
        <v>1</v>
      </c>
      <c r="AL44" s="378"/>
      <c r="AM44" s="377">
        <f t="shared" ref="AM44" si="44">IF(OR(AI44="",AK44=""),"",AI44-AK44)</f>
        <v>19</v>
      </c>
      <c r="AN44" s="348"/>
      <c r="AO44" s="378"/>
      <c r="AP44" s="377">
        <v>1</v>
      </c>
      <c r="AQ44" s="378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</row>
    <row r="45" spans="2:65" s="111" customFormat="1" ht="11.25" customHeight="1">
      <c r="B45" s="526"/>
      <c r="C45" s="379"/>
      <c r="D45" s="369"/>
      <c r="E45" s="369"/>
      <c r="F45" s="369"/>
      <c r="G45" s="369"/>
      <c r="H45" s="380"/>
      <c r="I45" s="394"/>
      <c r="J45" s="383"/>
      <c r="K45" s="384"/>
      <c r="L45" s="386"/>
      <c r="M45" s="383"/>
      <c r="N45" s="380"/>
      <c r="O45" s="390"/>
      <c r="P45" s="391"/>
      <c r="Q45" s="391"/>
      <c r="R45" s="391"/>
      <c r="S45" s="391"/>
      <c r="T45" s="392"/>
      <c r="U45" s="394"/>
      <c r="V45" s="383"/>
      <c r="W45" s="384"/>
      <c r="X45" s="386"/>
      <c r="Y45" s="383"/>
      <c r="Z45" s="380"/>
      <c r="AA45" s="394"/>
      <c r="AB45" s="383"/>
      <c r="AC45" s="384"/>
      <c r="AD45" s="386"/>
      <c r="AE45" s="383"/>
      <c r="AF45" s="380"/>
      <c r="AG45" s="379"/>
      <c r="AH45" s="380"/>
      <c r="AI45" s="379"/>
      <c r="AJ45" s="380"/>
      <c r="AK45" s="379"/>
      <c r="AL45" s="380"/>
      <c r="AM45" s="379"/>
      <c r="AN45" s="369"/>
      <c r="AO45" s="380"/>
      <c r="AP45" s="379"/>
      <c r="AQ45" s="380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</row>
    <row r="46" spans="2:65" s="111" customFormat="1" ht="11.25" customHeight="1">
      <c r="B46" s="526">
        <v>6</v>
      </c>
      <c r="C46" s="397" t="str">
        <f ca="1">AA6</f>
        <v>上三川ＳＣ</v>
      </c>
      <c r="D46" s="348"/>
      <c r="E46" s="348"/>
      <c r="F46" s="348"/>
      <c r="G46" s="348"/>
      <c r="H46" s="378"/>
      <c r="I46" s="393" t="str">
        <f t="shared" si="42"/>
        <v>△</v>
      </c>
      <c r="J46" s="381">
        <f>IF(Y42="","",Y42)</f>
        <v>1</v>
      </c>
      <c r="K46" s="382"/>
      <c r="L46" s="385" t="s">
        <v>62</v>
      </c>
      <c r="M46" s="381">
        <f>IF(V42="","",V42)</f>
        <v>1</v>
      </c>
      <c r="N46" s="378"/>
      <c r="O46" s="393" t="str">
        <f>IF(OR(P46="",S46=""),"",IF(P46&gt;S46,"○",IF(P46=S46,"△","●")))</f>
        <v>●</v>
      </c>
      <c r="P46" s="381">
        <f>IF(Y44="","",Y44)</f>
        <v>0</v>
      </c>
      <c r="Q46" s="382"/>
      <c r="R46" s="385" t="s">
        <v>62</v>
      </c>
      <c r="S46" s="381">
        <f>IF(V44="","",V44)</f>
        <v>6</v>
      </c>
      <c r="T46" s="378"/>
      <c r="U46" s="387"/>
      <c r="V46" s="388"/>
      <c r="W46" s="388"/>
      <c r="X46" s="388"/>
      <c r="Y46" s="388"/>
      <c r="Z46" s="389"/>
      <c r="AA46" s="393" t="str">
        <f t="shared" si="39"/>
        <v>△</v>
      </c>
      <c r="AB46" s="381">
        <f>$Q$14</f>
        <v>1</v>
      </c>
      <c r="AC46" s="382"/>
      <c r="AD46" s="385" t="s">
        <v>62</v>
      </c>
      <c r="AE46" s="381">
        <f>$V$14</f>
        <v>1</v>
      </c>
      <c r="AF46" s="378"/>
      <c r="AG46" s="377">
        <f t="shared" si="40"/>
        <v>2</v>
      </c>
      <c r="AH46" s="378"/>
      <c r="AI46" s="377">
        <f t="shared" ref="AI46" si="45">IF(AND($J46="",$P46="",$V46="",$AB46=""),"",SUM($J46,$P46,$V46,$AB46))</f>
        <v>2</v>
      </c>
      <c r="AJ46" s="378"/>
      <c r="AK46" s="377">
        <f t="shared" si="41"/>
        <v>8</v>
      </c>
      <c r="AL46" s="378"/>
      <c r="AM46" s="377">
        <f t="shared" ref="AM46" si="46">IF(OR(AI46="",AK46=""),"",AI46-AK46)</f>
        <v>-6</v>
      </c>
      <c r="AN46" s="348"/>
      <c r="AO46" s="378"/>
      <c r="AP46" s="377">
        <v>3</v>
      </c>
      <c r="AQ46" s="378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</row>
    <row r="47" spans="2:65" s="111" customFormat="1" ht="11.25" customHeight="1">
      <c r="B47" s="526"/>
      <c r="C47" s="379"/>
      <c r="D47" s="369"/>
      <c r="E47" s="369"/>
      <c r="F47" s="369"/>
      <c r="G47" s="369"/>
      <c r="H47" s="380"/>
      <c r="I47" s="394"/>
      <c r="J47" s="383"/>
      <c r="K47" s="384"/>
      <c r="L47" s="386"/>
      <c r="M47" s="383"/>
      <c r="N47" s="380"/>
      <c r="O47" s="394"/>
      <c r="P47" s="383"/>
      <c r="Q47" s="384"/>
      <c r="R47" s="386"/>
      <c r="S47" s="383"/>
      <c r="T47" s="380"/>
      <c r="U47" s="390"/>
      <c r="V47" s="391"/>
      <c r="W47" s="391"/>
      <c r="X47" s="391"/>
      <c r="Y47" s="391"/>
      <c r="Z47" s="392"/>
      <c r="AA47" s="394"/>
      <c r="AB47" s="383"/>
      <c r="AC47" s="384"/>
      <c r="AD47" s="386"/>
      <c r="AE47" s="383"/>
      <c r="AF47" s="380"/>
      <c r="AG47" s="379"/>
      <c r="AH47" s="380"/>
      <c r="AI47" s="379"/>
      <c r="AJ47" s="380"/>
      <c r="AK47" s="379"/>
      <c r="AL47" s="380"/>
      <c r="AM47" s="379"/>
      <c r="AN47" s="369"/>
      <c r="AO47" s="380"/>
      <c r="AP47" s="379"/>
      <c r="AQ47" s="380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</row>
    <row r="48" spans="2:65" s="111" customFormat="1" ht="11.25" customHeight="1">
      <c r="B48" s="526">
        <v>7</v>
      </c>
      <c r="C48" s="397" t="str">
        <f ca="1">AA7</f>
        <v>ＦＣブロケード</v>
      </c>
      <c r="D48" s="348"/>
      <c r="E48" s="348"/>
      <c r="F48" s="348"/>
      <c r="G48" s="348"/>
      <c r="H48" s="378"/>
      <c r="I48" s="393" t="str">
        <f t="shared" si="42"/>
        <v>○</v>
      </c>
      <c r="J48" s="381">
        <f>IF(AE42="","",AE42)</f>
        <v>2</v>
      </c>
      <c r="K48" s="382"/>
      <c r="L48" s="385" t="s">
        <v>62</v>
      </c>
      <c r="M48" s="381">
        <f>IF(AB42="","",AB42)</f>
        <v>1</v>
      </c>
      <c r="N48" s="378"/>
      <c r="O48" s="393" t="str">
        <f>IF(OR(P48="",S48=""),"",IF(P48&gt;S48,"○",IF(P48=S48,"△","●")))</f>
        <v>●</v>
      </c>
      <c r="P48" s="381">
        <f>IF(AE44="","",AE44)</f>
        <v>1</v>
      </c>
      <c r="Q48" s="382"/>
      <c r="R48" s="385" t="s">
        <v>62</v>
      </c>
      <c r="S48" s="381">
        <f>IF(AB44="","",AB44)</f>
        <v>3</v>
      </c>
      <c r="T48" s="378"/>
      <c r="U48" s="393" t="str">
        <f>IF(OR(V48="",Y48=""),"",IF(V48&gt;Y48,"○",IF(V48=Y48,"△","●")))</f>
        <v>△</v>
      </c>
      <c r="V48" s="381">
        <f>IF(AE46="","",AE46)</f>
        <v>1</v>
      </c>
      <c r="W48" s="382"/>
      <c r="X48" s="385" t="s">
        <v>62</v>
      </c>
      <c r="Y48" s="381">
        <f>IF(AB46="","",AB46)</f>
        <v>1</v>
      </c>
      <c r="Z48" s="378"/>
      <c r="AA48" s="387"/>
      <c r="AB48" s="388"/>
      <c r="AC48" s="388"/>
      <c r="AD48" s="388"/>
      <c r="AE48" s="388"/>
      <c r="AF48" s="389"/>
      <c r="AG48" s="377">
        <f>IF(AND($J48="",$P48="",$V48="",$AB48=""),"",COUNTIF($I48:$AF48,"○")*3+COUNTIF($I48:$AF48,"△")*1)</f>
        <v>4</v>
      </c>
      <c r="AH48" s="378"/>
      <c r="AI48" s="377">
        <f t="shared" ref="AI48" si="47">IF(AND($J48="",$P48="",$V48="",$AB48=""),"",SUM($J48,$P48,$V48,$AB48))</f>
        <v>4</v>
      </c>
      <c r="AJ48" s="378"/>
      <c r="AK48" s="377">
        <f>IF(AND($M48="",$S48="",$Y48="",$AE48),"",SUM($M48,$S48,$Y48,$AE48))</f>
        <v>5</v>
      </c>
      <c r="AL48" s="378"/>
      <c r="AM48" s="377">
        <f t="shared" ref="AM48" si="48">IF(OR(AI48="",AK48=""),"",AI48-AK48)</f>
        <v>-1</v>
      </c>
      <c r="AN48" s="348"/>
      <c r="AO48" s="378"/>
      <c r="AP48" s="377">
        <v>2</v>
      </c>
      <c r="AQ48" s="378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</row>
    <row r="49" spans="2:65" s="111" customFormat="1" ht="11.25" customHeight="1">
      <c r="B49" s="526"/>
      <c r="C49" s="379"/>
      <c r="D49" s="369"/>
      <c r="E49" s="369"/>
      <c r="F49" s="369"/>
      <c r="G49" s="369"/>
      <c r="H49" s="380"/>
      <c r="I49" s="394"/>
      <c r="J49" s="383"/>
      <c r="K49" s="384"/>
      <c r="L49" s="386"/>
      <c r="M49" s="383"/>
      <c r="N49" s="380"/>
      <c r="O49" s="394"/>
      <c r="P49" s="383"/>
      <c r="Q49" s="384"/>
      <c r="R49" s="386"/>
      <c r="S49" s="383"/>
      <c r="T49" s="380"/>
      <c r="U49" s="394"/>
      <c r="V49" s="383"/>
      <c r="W49" s="384"/>
      <c r="X49" s="386"/>
      <c r="Y49" s="383"/>
      <c r="Z49" s="380"/>
      <c r="AA49" s="390"/>
      <c r="AB49" s="391"/>
      <c r="AC49" s="391"/>
      <c r="AD49" s="391"/>
      <c r="AE49" s="391"/>
      <c r="AF49" s="392"/>
      <c r="AG49" s="379"/>
      <c r="AH49" s="380"/>
      <c r="AI49" s="379"/>
      <c r="AJ49" s="380"/>
      <c r="AK49" s="379"/>
      <c r="AL49" s="380"/>
      <c r="AM49" s="379"/>
      <c r="AN49" s="369"/>
      <c r="AO49" s="380"/>
      <c r="AP49" s="379"/>
      <c r="AQ49" s="380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</row>
    <row r="50" spans="2:65" ht="13.5">
      <c r="AS50" s="112"/>
      <c r="AT50" s="112"/>
    </row>
    <row r="51" spans="2:65" ht="14.25">
      <c r="B51" s="83"/>
      <c r="C51" s="83"/>
      <c r="D51" s="374" t="s">
        <v>105</v>
      </c>
      <c r="E51" s="374"/>
      <c r="F51" s="374"/>
      <c r="G51" s="374"/>
      <c r="H51" s="374"/>
      <c r="I51" s="374"/>
      <c r="J51" s="374" t="s">
        <v>97</v>
      </c>
      <c r="K51" s="374"/>
      <c r="L51" s="374"/>
      <c r="M51" s="374"/>
      <c r="N51" s="374"/>
      <c r="O51" s="374"/>
      <c r="P51" s="374"/>
      <c r="Q51" s="374"/>
      <c r="R51" s="374" t="s">
        <v>106</v>
      </c>
      <c r="S51" s="374"/>
      <c r="T51" s="374"/>
      <c r="U51" s="374"/>
      <c r="V51" s="374"/>
      <c r="W51" s="374"/>
      <c r="X51" s="374"/>
      <c r="Y51" s="374"/>
      <c r="Z51" s="374"/>
      <c r="AA51" s="374" t="s">
        <v>107</v>
      </c>
      <c r="AB51" s="374"/>
      <c r="AC51" s="374"/>
      <c r="AD51" s="374" t="s">
        <v>108</v>
      </c>
      <c r="AE51" s="374"/>
      <c r="AF51" s="374"/>
      <c r="AG51" s="374"/>
      <c r="AH51" s="374"/>
      <c r="AI51" s="374"/>
      <c r="AJ51" s="374"/>
      <c r="AK51" s="374"/>
      <c r="AL51" s="374"/>
      <c r="AM51" s="374"/>
      <c r="AN51" s="83"/>
      <c r="AO51" s="83"/>
      <c r="AP51" s="83"/>
      <c r="AS51" s="112"/>
      <c r="AT51" s="112"/>
    </row>
    <row r="52" spans="2:65" ht="18" customHeight="1">
      <c r="B52" s="83"/>
      <c r="C52" s="83"/>
      <c r="D52" s="374" t="s">
        <v>109</v>
      </c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6"/>
      <c r="AB52" s="376"/>
      <c r="AC52" s="376"/>
      <c r="AD52" s="375"/>
      <c r="AE52" s="375"/>
      <c r="AF52" s="375"/>
      <c r="AG52" s="375"/>
      <c r="AH52" s="375"/>
      <c r="AI52" s="375"/>
      <c r="AJ52" s="375"/>
      <c r="AK52" s="375"/>
      <c r="AL52" s="375"/>
      <c r="AM52" s="375"/>
      <c r="AN52" s="83"/>
      <c r="AO52" s="83"/>
      <c r="AP52" s="83"/>
    </row>
    <row r="53" spans="2:65" ht="18" customHeight="1">
      <c r="B53" s="83"/>
      <c r="C53" s="83"/>
      <c r="D53" s="374" t="s">
        <v>109</v>
      </c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Z53" s="374"/>
      <c r="AA53" s="374"/>
      <c r="AB53" s="374"/>
      <c r="AC53" s="374"/>
      <c r="AD53" s="375"/>
      <c r="AE53" s="375"/>
      <c r="AF53" s="375"/>
      <c r="AG53" s="375"/>
      <c r="AH53" s="375"/>
      <c r="AI53" s="375"/>
      <c r="AJ53" s="375"/>
      <c r="AK53" s="375"/>
      <c r="AL53" s="375"/>
      <c r="AM53" s="375"/>
      <c r="AN53" s="83"/>
      <c r="AO53" s="83"/>
      <c r="AP53" s="83"/>
    </row>
    <row r="54" spans="2:65" ht="18" customHeight="1">
      <c r="B54" s="83"/>
      <c r="C54" s="83"/>
      <c r="D54" s="374" t="s">
        <v>109</v>
      </c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374"/>
      <c r="X54" s="374"/>
      <c r="Y54" s="374"/>
      <c r="Z54" s="374"/>
      <c r="AA54" s="374"/>
      <c r="AB54" s="374"/>
      <c r="AC54" s="374"/>
      <c r="AD54" s="375"/>
      <c r="AE54" s="375"/>
      <c r="AF54" s="375"/>
      <c r="AG54" s="375"/>
      <c r="AH54" s="375"/>
      <c r="AI54" s="375"/>
      <c r="AJ54" s="375"/>
      <c r="AK54" s="375"/>
      <c r="AL54" s="375"/>
      <c r="AM54" s="375"/>
      <c r="AN54" s="83"/>
      <c r="AO54" s="83"/>
      <c r="AP54" s="83"/>
    </row>
  </sheetData>
  <mergeCells count="299">
    <mergeCell ref="C12:E13"/>
    <mergeCell ref="F12:I13"/>
    <mergeCell ref="Q12:R13"/>
    <mergeCell ref="V12:W13"/>
    <mergeCell ref="C10:E11"/>
    <mergeCell ref="F10:I11"/>
    <mergeCell ref="J10:P11"/>
    <mergeCell ref="X10:AD11"/>
    <mergeCell ref="Q10:R11"/>
    <mergeCell ref="V10:W11"/>
    <mergeCell ref="C16:E17"/>
    <mergeCell ref="F16:I17"/>
    <mergeCell ref="J16:P17"/>
    <mergeCell ref="X16:AD17"/>
    <mergeCell ref="Q16:R17"/>
    <mergeCell ref="V16:W17"/>
    <mergeCell ref="AE16:AH17"/>
    <mergeCell ref="AI16:AP17"/>
    <mergeCell ref="C14:E15"/>
    <mergeCell ref="F14:I15"/>
    <mergeCell ref="J14:P15"/>
    <mergeCell ref="X14:AD15"/>
    <mergeCell ref="Q14:R15"/>
    <mergeCell ref="V14:W15"/>
    <mergeCell ref="C18:E19"/>
    <mergeCell ref="F18:I19"/>
    <mergeCell ref="J18:P19"/>
    <mergeCell ref="X18:AD19"/>
    <mergeCell ref="Q18:R19"/>
    <mergeCell ref="V18:W19"/>
    <mergeCell ref="AE22:AH23"/>
    <mergeCell ref="AE18:AH19"/>
    <mergeCell ref="AI18:AP19"/>
    <mergeCell ref="J20:P21"/>
    <mergeCell ref="X20:AD21"/>
    <mergeCell ref="AE20:AH21"/>
    <mergeCell ref="AI20:AP21"/>
    <mergeCell ref="C20:E21"/>
    <mergeCell ref="F20:I21"/>
    <mergeCell ref="Q20:R21"/>
    <mergeCell ref="C24:E25"/>
    <mergeCell ref="F24:I25"/>
    <mergeCell ref="J24:P25"/>
    <mergeCell ref="X24:AD25"/>
    <mergeCell ref="Q24:R25"/>
    <mergeCell ref="V24:W25"/>
    <mergeCell ref="AE24:AH25"/>
    <mergeCell ref="AI24:AP25"/>
    <mergeCell ref="C22:E23"/>
    <mergeCell ref="F22:I23"/>
    <mergeCell ref="J22:P23"/>
    <mergeCell ref="X22:AD23"/>
    <mergeCell ref="Q22:R23"/>
    <mergeCell ref="V22:W23"/>
    <mergeCell ref="C26:E27"/>
    <mergeCell ref="F26:I27"/>
    <mergeCell ref="J26:P27"/>
    <mergeCell ref="X26:AD27"/>
    <mergeCell ref="Q26:R27"/>
    <mergeCell ref="V26:W27"/>
    <mergeCell ref="AE26:AH27"/>
    <mergeCell ref="AI26:AP27"/>
    <mergeCell ref="AA31:AB32"/>
    <mergeCell ref="AC31:AD32"/>
    <mergeCell ref="AE31:AF32"/>
    <mergeCell ref="AG31:AI32"/>
    <mergeCell ref="AJ31:AK32"/>
    <mergeCell ref="AE28:AH29"/>
    <mergeCell ref="AI28:AP29"/>
    <mergeCell ref="C33:H34"/>
    <mergeCell ref="I33:N34"/>
    <mergeCell ref="C31:H32"/>
    <mergeCell ref="I31:N32"/>
    <mergeCell ref="O31:T32"/>
    <mergeCell ref="U31:Z32"/>
    <mergeCell ref="AJ35:AK36"/>
    <mergeCell ref="C35:H36"/>
    <mergeCell ref="O35:T36"/>
    <mergeCell ref="S33:T34"/>
    <mergeCell ref="Y33:Z34"/>
    <mergeCell ref="AA33:AB34"/>
    <mergeCell ref="AC33:AD34"/>
    <mergeCell ref="AE33:AF34"/>
    <mergeCell ref="AG33:AI34"/>
    <mergeCell ref="P33:Q34"/>
    <mergeCell ref="V33:W34"/>
    <mergeCell ref="AJ33:AK34"/>
    <mergeCell ref="X33:X34"/>
    <mergeCell ref="R33:R34"/>
    <mergeCell ref="Y35:Z36"/>
    <mergeCell ref="AA35:AB36"/>
    <mergeCell ref="I35:I36"/>
    <mergeCell ref="AP44:AQ45"/>
    <mergeCell ref="M44:N45"/>
    <mergeCell ref="Y44:Z45"/>
    <mergeCell ref="AE44:AF45"/>
    <mergeCell ref="AG44:AH45"/>
    <mergeCell ref="AI44:AJ45"/>
    <mergeCell ref="AK44:AL45"/>
    <mergeCell ref="AM44:AO45"/>
    <mergeCell ref="AJ37:AK38"/>
    <mergeCell ref="O44:T45"/>
    <mergeCell ref="AG40:AH41"/>
    <mergeCell ref="AI40:AJ41"/>
    <mergeCell ref="AK40:AL41"/>
    <mergeCell ref="AM40:AO41"/>
    <mergeCell ref="AP40:AQ41"/>
    <mergeCell ref="I42:N43"/>
    <mergeCell ref="I40:N41"/>
    <mergeCell ref="O40:T41"/>
    <mergeCell ref="U40:Z41"/>
    <mergeCell ref="AA40:AF41"/>
    <mergeCell ref="AE42:AF43"/>
    <mergeCell ref="AG42:AH43"/>
    <mergeCell ref="AI42:AJ43"/>
    <mergeCell ref="AK42:AL43"/>
    <mergeCell ref="AE46:AF47"/>
    <mergeCell ref="AG46:AH47"/>
    <mergeCell ref="AI46:AJ47"/>
    <mergeCell ref="AK46:AL47"/>
    <mergeCell ref="AM46:AO47"/>
    <mergeCell ref="AB46:AC47"/>
    <mergeCell ref="AP46:AQ47"/>
    <mergeCell ref="AG48:AH49"/>
    <mergeCell ref="AI48:AJ49"/>
    <mergeCell ref="AK48:AL49"/>
    <mergeCell ref="AM48:AO49"/>
    <mergeCell ref="B31:B32"/>
    <mergeCell ref="B33:B34"/>
    <mergeCell ref="B35:B36"/>
    <mergeCell ref="B37:B38"/>
    <mergeCell ref="B40:B41"/>
    <mergeCell ref="B42:B43"/>
    <mergeCell ref="B44:B45"/>
    <mergeCell ref="B46:B47"/>
    <mergeCell ref="B48:B4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R52:Z52"/>
    <mergeCell ref="AA52:AC52"/>
    <mergeCell ref="AD52:AM52"/>
    <mergeCell ref="D53:I53"/>
    <mergeCell ref="J53:Q53"/>
    <mergeCell ref="R53:Z53"/>
    <mergeCell ref="AA53:AC53"/>
    <mergeCell ref="AD53:AM53"/>
    <mergeCell ref="D54:I54"/>
    <mergeCell ref="J54:Q54"/>
    <mergeCell ref="R54:Z54"/>
    <mergeCell ref="AA54:AC54"/>
    <mergeCell ref="AD54:AM54"/>
    <mergeCell ref="D52:I52"/>
    <mergeCell ref="J52:Q52"/>
    <mergeCell ref="C44:H45"/>
    <mergeCell ref="C42:H43"/>
    <mergeCell ref="J35:K36"/>
    <mergeCell ref="M37:N38"/>
    <mergeCell ref="J37:K38"/>
    <mergeCell ref="P37:Q38"/>
    <mergeCell ref="L35:L36"/>
    <mergeCell ref="D51:I51"/>
    <mergeCell ref="C37:H38"/>
    <mergeCell ref="M35:N36"/>
    <mergeCell ref="J51:Q51"/>
    <mergeCell ref="C40:H41"/>
    <mergeCell ref="P42:Q43"/>
    <mergeCell ref="O46:O47"/>
    <mergeCell ref="O48:O49"/>
    <mergeCell ref="P48:Q49"/>
    <mergeCell ref="C48:H49"/>
    <mergeCell ref="M46:N47"/>
    <mergeCell ref="J46:K47"/>
    <mergeCell ref="P46:Q47"/>
    <mergeCell ref="C46:H47"/>
    <mergeCell ref="M48:N49"/>
    <mergeCell ref="J48:K49"/>
    <mergeCell ref="I37:I38"/>
    <mergeCell ref="I44:I45"/>
    <mergeCell ref="I46:I47"/>
    <mergeCell ref="I48:I49"/>
    <mergeCell ref="AD42:AD43"/>
    <mergeCell ref="AD44:AD45"/>
    <mergeCell ref="AD46:AD47"/>
    <mergeCell ref="Y42:Z43"/>
    <mergeCell ref="V48:W49"/>
    <mergeCell ref="AB44:AC45"/>
    <mergeCell ref="L37:L38"/>
    <mergeCell ref="L44:L45"/>
    <mergeCell ref="L46:L47"/>
    <mergeCell ref="L48:L49"/>
    <mergeCell ref="O37:O38"/>
    <mergeCell ref="O42:O43"/>
    <mergeCell ref="R46:R47"/>
    <mergeCell ref="R48:R49"/>
    <mergeCell ref="U42:U43"/>
    <mergeCell ref="U44:U45"/>
    <mergeCell ref="J44:K45"/>
    <mergeCell ref="U48:U49"/>
    <mergeCell ref="S42:T43"/>
    <mergeCell ref="S46:T47"/>
    <mergeCell ref="AP42:AQ43"/>
    <mergeCell ref="U37:Z38"/>
    <mergeCell ref="K6:Q6"/>
    <mergeCell ref="R6:T6"/>
    <mergeCell ref="AA4:AG4"/>
    <mergeCell ref="AH4:AJ4"/>
    <mergeCell ref="AA5:AG5"/>
    <mergeCell ref="R51:Z51"/>
    <mergeCell ref="AA51:AC51"/>
    <mergeCell ref="AD51:AM51"/>
    <mergeCell ref="AM42:AO43"/>
    <mergeCell ref="S48:T49"/>
    <mergeCell ref="X44:X45"/>
    <mergeCell ref="X48:X49"/>
    <mergeCell ref="AA42:AA43"/>
    <mergeCell ref="AA44:AA45"/>
    <mergeCell ref="AA46:AA47"/>
    <mergeCell ref="U46:Z47"/>
    <mergeCell ref="Y48:Z49"/>
    <mergeCell ref="V44:W45"/>
    <mergeCell ref="X42:X43"/>
    <mergeCell ref="V42:W43"/>
    <mergeCell ref="AP48:AQ49"/>
    <mergeCell ref="AA48:AF49"/>
    <mergeCell ref="I6:J6"/>
    <mergeCell ref="Y6:Z6"/>
    <mergeCell ref="Y7:Z7"/>
    <mergeCell ref="X4:X7"/>
    <mergeCell ref="AH6:AJ6"/>
    <mergeCell ref="AA7:AG7"/>
    <mergeCell ref="AH7:AJ7"/>
    <mergeCell ref="C9:E9"/>
    <mergeCell ref="F9:I9"/>
    <mergeCell ref="J9:P9"/>
    <mergeCell ref="Q9:W9"/>
    <mergeCell ref="X9:AD9"/>
    <mergeCell ref="AE9:AH9"/>
    <mergeCell ref="AI9:AP9"/>
    <mergeCell ref="S37:T38"/>
    <mergeCell ref="AA37:AB38"/>
    <mergeCell ref="AC37:AD38"/>
    <mergeCell ref="AE37:AF38"/>
    <mergeCell ref="AG37:AI38"/>
    <mergeCell ref="X35:X36"/>
    <mergeCell ref="R37:R38"/>
    <mergeCell ref="U35:U36"/>
    <mergeCell ref="AB42:AC43"/>
    <mergeCell ref="K4:Q4"/>
    <mergeCell ref="AH5:AJ5"/>
    <mergeCell ref="AA6:AG6"/>
    <mergeCell ref="K5:Q5"/>
    <mergeCell ref="R5:T5"/>
    <mergeCell ref="AC35:AD36"/>
    <mergeCell ref="AE35:AF36"/>
    <mergeCell ref="AG35:AI36"/>
    <mergeCell ref="V35:W36"/>
    <mergeCell ref="O33:O34"/>
    <mergeCell ref="U33:U34"/>
    <mergeCell ref="AI22:AP23"/>
    <mergeCell ref="V20:W21"/>
    <mergeCell ref="AE14:AH15"/>
    <mergeCell ref="AI14:AP15"/>
    <mergeCell ref="AE10:AH11"/>
    <mergeCell ref="AI10:AP11"/>
    <mergeCell ref="J12:P13"/>
    <mergeCell ref="X12:AD13"/>
    <mergeCell ref="AE12:AH13"/>
    <mergeCell ref="AI12:AP13"/>
    <mergeCell ref="R4:T4"/>
    <mergeCell ref="R42:R43"/>
    <mergeCell ref="I5:J5"/>
    <mergeCell ref="Y5:Z5"/>
    <mergeCell ref="A1:AQ1"/>
    <mergeCell ref="B28:B29"/>
    <mergeCell ref="C28:E29"/>
    <mergeCell ref="F28:I29"/>
    <mergeCell ref="J28:K29"/>
    <mergeCell ref="L28:P29"/>
    <mergeCell ref="Q28:R29"/>
    <mergeCell ref="V28:W29"/>
    <mergeCell ref="X28:AB29"/>
    <mergeCell ref="AC28:AD29"/>
    <mergeCell ref="C2:F2"/>
    <mergeCell ref="G2:O2"/>
    <mergeCell ref="P2:S2"/>
    <mergeCell ref="T2:AB2"/>
    <mergeCell ref="AC2:AF2"/>
    <mergeCell ref="AG2:AL2"/>
    <mergeCell ref="AM2:AO2"/>
    <mergeCell ref="I4:J4"/>
    <mergeCell ref="Y4:Z4"/>
    <mergeCell ref="H4:H6"/>
  </mergeCells>
  <phoneticPr fontId="29"/>
  <conditionalFormatting sqref="AM2:AO2">
    <cfRule type="expression" dxfId="139" priority="13">
      <formula>WEEKDAY(AM2)=7</formula>
    </cfRule>
    <cfRule type="expression" dxfId="138" priority="14">
      <formula>WEEKDAY(AM2)=1</formula>
    </cfRule>
  </conditionalFormatting>
  <conditionalFormatting sqref="AM2:AO2">
    <cfRule type="expression" dxfId="137" priority="11">
      <formula>WEEKDAY(AM2)=7</formula>
    </cfRule>
    <cfRule type="expression" dxfId="136" priority="12">
      <formula>WEEKDAY(AM2)=1</formula>
    </cfRule>
  </conditionalFormatting>
  <conditionalFormatting sqref="AM2:AO2">
    <cfRule type="expression" dxfId="135" priority="9">
      <formula>WEEKDAY(AM2)=7</formula>
    </cfRule>
    <cfRule type="expression" dxfId="134" priority="10">
      <formula>WEEKDAY(AM2)=1</formula>
    </cfRule>
  </conditionalFormatting>
  <conditionalFormatting sqref="AM2:AO2">
    <cfRule type="expression" dxfId="133" priority="7">
      <formula>WEEKDAY(AM2)=7</formula>
    </cfRule>
    <cfRule type="expression" dxfId="132" priority="8">
      <formula>WEEKDAY(AM2)=1</formula>
    </cfRule>
  </conditionalFormatting>
  <conditionalFormatting sqref="AM2:AO2">
    <cfRule type="expression" dxfId="131" priority="5">
      <formula>WEEKDAY(AM2)=7</formula>
    </cfRule>
    <cfRule type="expression" dxfId="130" priority="6">
      <formula>WEEKDAY(AM2)=1</formula>
    </cfRule>
  </conditionalFormatting>
  <conditionalFormatting sqref="AM2:AO2">
    <cfRule type="expression" dxfId="129" priority="3">
      <formula>WEEKDAY(AM2)=7</formula>
    </cfRule>
    <cfRule type="expression" dxfId="128" priority="4">
      <formula>WEEKDAY(AM2)=1</formula>
    </cfRule>
  </conditionalFormatting>
  <conditionalFormatting sqref="AM2:AO2">
    <cfRule type="expression" dxfId="127" priority="1">
      <formula>WEEKDAY(AM2)=7</formula>
    </cfRule>
    <cfRule type="expression" dxfId="126" priority="2">
      <formula>WEEKDAY(AM2)=1</formula>
    </cfRule>
  </conditionalFormatting>
  <printOptions horizontalCentered="1" verticalCentered="1"/>
  <pageMargins left="0.196527777777778" right="0.196527777777778" top="0" bottom="0" header="0" footer="0"/>
  <pageSetup paperSize="9" scale="74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54"/>
  <sheetViews>
    <sheetView view="pageBreakPreview" topLeftCell="A7" zoomScaleNormal="100" zoomScaleSheetLayoutView="100" workbookViewId="0">
      <selection sqref="A1:AP2"/>
    </sheetView>
  </sheetViews>
  <sheetFormatPr defaultColWidth="3.5" defaultRowHeight="18" customHeight="1"/>
  <cols>
    <col min="1" max="43" width="3.5" style="81"/>
    <col min="44" max="44" width="0" style="81" hidden="1" customWidth="1"/>
    <col min="45" max="46" width="3.5" style="83" hidden="1" customWidth="1"/>
    <col min="47" max="47" width="0" style="81" hidden="1" customWidth="1"/>
    <col min="48" max="48" width="3.5" style="81"/>
    <col min="49" max="49" width="3.875" style="81" customWidth="1"/>
    <col min="50" max="16384" width="3.5" style="81"/>
  </cols>
  <sheetData>
    <row r="1" spans="1:49" ht="41.25" customHeight="1">
      <c r="A1" s="486" t="s">
        <v>186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7"/>
      <c r="AH1" s="487"/>
      <c r="AI1" s="487"/>
      <c r="AJ1" s="487"/>
      <c r="AK1" s="487"/>
      <c r="AL1" s="487"/>
      <c r="AM1" s="487"/>
      <c r="AN1" s="487"/>
      <c r="AO1" s="487"/>
      <c r="AP1" s="487"/>
      <c r="AQ1" s="488"/>
      <c r="AS1" s="82">
        <v>3</v>
      </c>
    </row>
    <row r="2" spans="1:49" ht="18" customHeight="1">
      <c r="C2" s="489" t="s">
        <v>91</v>
      </c>
      <c r="D2" s="489"/>
      <c r="E2" s="489"/>
      <c r="F2" s="489"/>
      <c r="G2" s="490" t="str">
        <f ca="1">INDIRECT("４月２０日組合せ!e"&amp;2*ROW()+1+19*($AS$1-1))</f>
        <v>泉が丘小学校 会場</v>
      </c>
      <c r="H2" s="490"/>
      <c r="I2" s="490"/>
      <c r="J2" s="490"/>
      <c r="K2" s="490"/>
      <c r="L2" s="490"/>
      <c r="M2" s="490"/>
      <c r="N2" s="490"/>
      <c r="O2" s="490"/>
      <c r="P2" s="489" t="s">
        <v>92</v>
      </c>
      <c r="Q2" s="489"/>
      <c r="R2" s="489"/>
      <c r="S2" s="489"/>
      <c r="T2" s="491" t="str">
        <f ca="1">AA6</f>
        <v>泉ＦＣ宇都宮</v>
      </c>
      <c r="U2" s="492"/>
      <c r="V2" s="492"/>
      <c r="W2" s="492"/>
      <c r="X2" s="492"/>
      <c r="Y2" s="492"/>
      <c r="Z2" s="492"/>
      <c r="AA2" s="492"/>
      <c r="AB2" s="492"/>
      <c r="AC2" s="489" t="s">
        <v>93</v>
      </c>
      <c r="AD2" s="489"/>
      <c r="AE2" s="489"/>
      <c r="AF2" s="489"/>
      <c r="AG2" s="493">
        <v>43575</v>
      </c>
      <c r="AH2" s="494"/>
      <c r="AI2" s="494"/>
      <c r="AJ2" s="494"/>
      <c r="AK2" s="494"/>
      <c r="AL2" s="494"/>
      <c r="AM2" s="495" t="str">
        <f>"（"&amp;TEXT(AG2,"aaa")&amp;"）"</f>
        <v>（土）</v>
      </c>
      <c r="AN2" s="495"/>
      <c r="AO2" s="496"/>
      <c r="AP2" s="84"/>
    </row>
    <row r="3" spans="1:49" ht="18" customHeight="1"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6"/>
      <c r="X3" s="86"/>
      <c r="Y3" s="86"/>
      <c r="Z3" s="86"/>
      <c r="AA3" s="86"/>
      <c r="AB3" s="86"/>
      <c r="AC3" s="86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</row>
    <row r="4" spans="1:49" ht="18" customHeight="1">
      <c r="H4" s="502" t="s">
        <v>195</v>
      </c>
      <c r="I4" s="505">
        <v>1</v>
      </c>
      <c r="J4" s="505"/>
      <c r="K4" s="293" t="str">
        <f ca="1">INDIRECT("４月２０日組合せ!h"&amp;2*ROW()+19*($AS$1-1))</f>
        <v>ＦＣ Ｒｉｓｏ</v>
      </c>
      <c r="L4" s="294"/>
      <c r="M4" s="294"/>
      <c r="N4" s="294"/>
      <c r="O4" s="294"/>
      <c r="P4" s="294"/>
      <c r="Q4" s="294"/>
      <c r="R4" s="299"/>
      <c r="S4" s="294"/>
      <c r="T4" s="300"/>
      <c r="X4" s="506" t="s">
        <v>196</v>
      </c>
      <c r="Y4" s="509">
        <v>4</v>
      </c>
      <c r="Z4" s="510"/>
      <c r="AA4" s="293" t="str">
        <f ca="1">INDIRECT("４月２０日組合せ!h"&amp;2*ROW()+19*($AS$1-1)+6)</f>
        <v>ブラッドレスＳＳ</v>
      </c>
      <c r="AB4" s="294"/>
      <c r="AC4" s="294"/>
      <c r="AD4" s="294"/>
      <c r="AE4" s="294"/>
      <c r="AF4" s="294"/>
      <c r="AG4" s="294"/>
      <c r="AH4" s="299"/>
      <c r="AI4" s="294"/>
      <c r="AJ4" s="300"/>
    </row>
    <row r="5" spans="1:49" ht="18" customHeight="1">
      <c r="H5" s="503"/>
      <c r="I5" s="519">
        <v>2</v>
      </c>
      <c r="J5" s="519"/>
      <c r="K5" s="500" t="str">
        <f t="shared" ref="K5:K6" ca="1" si="0">INDIRECT("４月２０日組合せ!h"&amp;2*ROW()+19*($AS$1-1))</f>
        <v>みはらＳＣJr</v>
      </c>
      <c r="L5" s="501"/>
      <c r="M5" s="501"/>
      <c r="N5" s="501"/>
      <c r="O5" s="501"/>
      <c r="P5" s="501"/>
      <c r="Q5" s="501"/>
      <c r="R5" s="301"/>
      <c r="S5" s="302"/>
      <c r="T5" s="303"/>
      <c r="X5" s="507"/>
      <c r="Y5" s="512">
        <v>5</v>
      </c>
      <c r="Z5" s="513"/>
      <c r="AA5" s="500" t="str">
        <f t="shared" ref="AA5:AA7" ca="1" si="1">INDIRECT("４月２０日組合せ!h"&amp;2*ROW()+19*($AS$1-1)+6)</f>
        <v>ともぞうＳＣ Ｂ</v>
      </c>
      <c r="AB5" s="501"/>
      <c r="AC5" s="501"/>
      <c r="AD5" s="501"/>
      <c r="AE5" s="501"/>
      <c r="AF5" s="501"/>
      <c r="AG5" s="501"/>
      <c r="AH5" s="514"/>
      <c r="AI5" s="501"/>
      <c r="AJ5" s="515"/>
    </row>
    <row r="6" spans="1:49" ht="18" customHeight="1">
      <c r="H6" s="504"/>
      <c r="I6" s="497">
        <v>3</v>
      </c>
      <c r="J6" s="497"/>
      <c r="K6" s="297" t="str">
        <f t="shared" ca="1" si="0"/>
        <v>チェルビアット</v>
      </c>
      <c r="L6" s="298"/>
      <c r="M6" s="298"/>
      <c r="N6" s="298"/>
      <c r="O6" s="298"/>
      <c r="P6" s="298"/>
      <c r="Q6" s="298"/>
      <c r="R6" s="523"/>
      <c r="S6" s="524"/>
      <c r="T6" s="525"/>
      <c r="X6" s="507"/>
      <c r="Y6" s="527">
        <v>6</v>
      </c>
      <c r="Z6" s="528"/>
      <c r="AA6" s="295" t="str">
        <f t="shared" ca="1" si="1"/>
        <v>泉ＦＣ宇都宮</v>
      </c>
      <c r="AB6" s="296"/>
      <c r="AC6" s="296"/>
      <c r="AD6" s="296"/>
      <c r="AE6" s="296"/>
      <c r="AF6" s="296"/>
      <c r="AG6" s="296"/>
      <c r="AH6" s="301" t="s">
        <v>189</v>
      </c>
      <c r="AI6" s="302"/>
      <c r="AJ6" s="303"/>
    </row>
    <row r="7" spans="1:49" ht="18" customHeight="1">
      <c r="C7" s="97"/>
      <c r="D7" s="85"/>
      <c r="E7" s="85"/>
      <c r="F7" s="85"/>
      <c r="G7" s="85"/>
      <c r="H7" s="85"/>
      <c r="I7" s="98"/>
      <c r="J7" s="98"/>
      <c r="K7" s="98"/>
      <c r="L7" s="98"/>
      <c r="M7" s="98"/>
      <c r="N7" s="98"/>
      <c r="O7" s="98"/>
      <c r="X7" s="508"/>
      <c r="Y7" s="307">
        <v>7</v>
      </c>
      <c r="Z7" s="307"/>
      <c r="AA7" s="297" t="str">
        <f t="shared" ca="1" si="1"/>
        <v>ウエストフットコム</v>
      </c>
      <c r="AB7" s="298"/>
      <c r="AC7" s="298"/>
      <c r="AD7" s="298"/>
      <c r="AE7" s="298"/>
      <c r="AF7" s="298"/>
      <c r="AG7" s="298"/>
      <c r="AH7" s="304"/>
      <c r="AI7" s="298"/>
      <c r="AJ7" s="518"/>
    </row>
    <row r="8" spans="1:49" ht="18" customHeight="1" thickBot="1">
      <c r="B8" s="83" t="s">
        <v>192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W8" s="99"/>
    </row>
    <row r="9" spans="1:49" ht="15" thickBot="1">
      <c r="B9" s="100"/>
      <c r="C9" s="477" t="s">
        <v>95</v>
      </c>
      <c r="D9" s="478"/>
      <c r="E9" s="479"/>
      <c r="F9" s="480" t="s">
        <v>96</v>
      </c>
      <c r="G9" s="481"/>
      <c r="H9" s="481"/>
      <c r="I9" s="482"/>
      <c r="J9" s="478" t="s">
        <v>97</v>
      </c>
      <c r="K9" s="481"/>
      <c r="L9" s="481"/>
      <c r="M9" s="481"/>
      <c r="N9" s="481"/>
      <c r="O9" s="481"/>
      <c r="P9" s="483"/>
      <c r="Q9" s="484" t="s">
        <v>98</v>
      </c>
      <c r="R9" s="484"/>
      <c r="S9" s="484"/>
      <c r="T9" s="484"/>
      <c r="U9" s="484"/>
      <c r="V9" s="484"/>
      <c r="W9" s="484"/>
      <c r="X9" s="485" t="s">
        <v>97</v>
      </c>
      <c r="Y9" s="481"/>
      <c r="Z9" s="481"/>
      <c r="AA9" s="481"/>
      <c r="AB9" s="481"/>
      <c r="AC9" s="481"/>
      <c r="AD9" s="482"/>
      <c r="AE9" s="480" t="s">
        <v>96</v>
      </c>
      <c r="AF9" s="481"/>
      <c r="AG9" s="481"/>
      <c r="AH9" s="482"/>
      <c r="AI9" s="460" t="s">
        <v>99</v>
      </c>
      <c r="AJ9" s="461"/>
      <c r="AK9" s="461"/>
      <c r="AL9" s="461"/>
      <c r="AM9" s="461"/>
      <c r="AN9" s="461"/>
      <c r="AO9" s="462"/>
      <c r="AP9" s="463"/>
    </row>
    <row r="10" spans="1:49" ht="14.25" customHeight="1">
      <c r="B10" s="411">
        <v>1</v>
      </c>
      <c r="C10" s="413">
        <v>0.375</v>
      </c>
      <c r="D10" s="414"/>
      <c r="E10" s="415"/>
      <c r="F10" s="464"/>
      <c r="G10" s="465"/>
      <c r="H10" s="465"/>
      <c r="I10" s="466"/>
      <c r="J10" s="467" t="str">
        <f ca="1">IFERROR(VLOOKUP(AS10,$I$4:$T$6,3,0),"")&amp;IFERROR(VLOOKUP(AS10,$Y$4:$AJ$7,3,0),"")</f>
        <v>ＦＣ Ｒｉｓｏ</v>
      </c>
      <c r="K10" s="468"/>
      <c r="L10" s="468"/>
      <c r="M10" s="468"/>
      <c r="N10" s="468"/>
      <c r="O10" s="468"/>
      <c r="P10" s="469"/>
      <c r="Q10" s="470">
        <f>IF(OR(S10="",S11=""),"",S10+S11)</f>
        <v>2</v>
      </c>
      <c r="R10" s="471"/>
      <c r="S10" s="67">
        <v>1</v>
      </c>
      <c r="T10" s="68" t="s">
        <v>100</v>
      </c>
      <c r="U10" s="67">
        <v>0</v>
      </c>
      <c r="V10" s="424">
        <f>IF(OR(U10="",U11=""),"",U10+U11)</f>
        <v>0</v>
      </c>
      <c r="W10" s="425"/>
      <c r="X10" s="334" t="str">
        <f ca="1">IFERROR(VLOOKUP(AT10,$I$4:$T$6,3,0),"")&amp;IFERROR(VLOOKUP(AT10,$Y$4:$AJ$7,3,0),"")</f>
        <v>みはらＳＣJr</v>
      </c>
      <c r="Y10" s="474"/>
      <c r="Z10" s="474"/>
      <c r="AA10" s="474"/>
      <c r="AB10" s="474"/>
      <c r="AC10" s="474"/>
      <c r="AD10" s="475"/>
      <c r="AE10" s="464"/>
      <c r="AF10" s="465"/>
      <c r="AG10" s="465"/>
      <c r="AH10" s="466"/>
      <c r="AI10" s="476" t="str">
        <f>'４月２０日組合せ'!K65</f>
        <v>３／４／５／３</v>
      </c>
      <c r="AJ10" s="314"/>
      <c r="AK10" s="314"/>
      <c r="AL10" s="314"/>
      <c r="AM10" s="314"/>
      <c r="AN10" s="314"/>
      <c r="AO10" s="315"/>
      <c r="AP10" s="316"/>
      <c r="AS10" s="83">
        <v>1</v>
      </c>
      <c r="AT10" s="83">
        <v>2</v>
      </c>
    </row>
    <row r="11" spans="1:49" ht="14.25" customHeight="1">
      <c r="B11" s="441"/>
      <c r="C11" s="442"/>
      <c r="D11" s="443"/>
      <c r="E11" s="444"/>
      <c r="F11" s="357"/>
      <c r="G11" s="358"/>
      <c r="H11" s="358"/>
      <c r="I11" s="359"/>
      <c r="J11" s="448"/>
      <c r="K11" s="448"/>
      <c r="L11" s="448"/>
      <c r="M11" s="448"/>
      <c r="N11" s="448"/>
      <c r="O11" s="448"/>
      <c r="P11" s="449"/>
      <c r="Q11" s="472"/>
      <c r="R11" s="473"/>
      <c r="S11" s="69">
        <v>1</v>
      </c>
      <c r="T11" s="70" t="s">
        <v>100</v>
      </c>
      <c r="U11" s="69">
        <v>0</v>
      </c>
      <c r="V11" s="452"/>
      <c r="W11" s="453"/>
      <c r="X11" s="371"/>
      <c r="Y11" s="372"/>
      <c r="Z11" s="372"/>
      <c r="AA11" s="372"/>
      <c r="AB11" s="372"/>
      <c r="AC11" s="372"/>
      <c r="AD11" s="373"/>
      <c r="AE11" s="357"/>
      <c r="AF11" s="358"/>
      <c r="AG11" s="358"/>
      <c r="AH11" s="359"/>
      <c r="AI11" s="367"/>
      <c r="AJ11" s="368"/>
      <c r="AK11" s="368"/>
      <c r="AL11" s="368"/>
      <c r="AM11" s="368"/>
      <c r="AN11" s="368"/>
      <c r="AO11" s="369"/>
      <c r="AP11" s="370"/>
    </row>
    <row r="12" spans="1:49" ht="14.25" customHeight="1">
      <c r="B12" s="441">
        <v>2</v>
      </c>
      <c r="C12" s="442">
        <v>0.40277777777777801</v>
      </c>
      <c r="D12" s="443">
        <v>0.4375</v>
      </c>
      <c r="E12" s="444"/>
      <c r="F12" s="357"/>
      <c r="G12" s="358"/>
      <c r="H12" s="358"/>
      <c r="I12" s="359"/>
      <c r="J12" s="458" t="str">
        <f t="shared" ref="J12" ca="1" si="2">IFERROR(VLOOKUP(AS12,$I$4:$T$6,3,0),"")&amp;IFERROR(VLOOKUP(AS12,$Y$4:$AJ$7,3,0),"")</f>
        <v>ブラッドレスＳＳ</v>
      </c>
      <c r="K12" s="446"/>
      <c r="L12" s="446"/>
      <c r="M12" s="446"/>
      <c r="N12" s="446"/>
      <c r="O12" s="446"/>
      <c r="P12" s="447"/>
      <c r="Q12" s="450">
        <f>IF(OR(S12="",S13=""),"",S12+S13)</f>
        <v>2</v>
      </c>
      <c r="R12" s="451"/>
      <c r="S12" s="67">
        <v>1</v>
      </c>
      <c r="T12" s="68" t="s">
        <v>100</v>
      </c>
      <c r="U12" s="67">
        <v>0</v>
      </c>
      <c r="V12" s="450">
        <f t="shared" ref="V12" si="3">IF(OR(U12="",U13=""),"",U12+U13)</f>
        <v>0</v>
      </c>
      <c r="W12" s="451"/>
      <c r="X12" s="351" t="str">
        <f t="shared" ref="X12" ca="1" si="4">IFERROR(VLOOKUP(AT12,$I$4:$T$6,3,0),"")&amp;IFERROR(VLOOKUP(AT12,$Y$4:$AJ$7,3,0),"")</f>
        <v>ともぞうＳＣ Ｂ</v>
      </c>
      <c r="Y12" s="352"/>
      <c r="Z12" s="352"/>
      <c r="AA12" s="352"/>
      <c r="AB12" s="352"/>
      <c r="AC12" s="352"/>
      <c r="AD12" s="353"/>
      <c r="AE12" s="357"/>
      <c r="AF12" s="358"/>
      <c r="AG12" s="358"/>
      <c r="AH12" s="359"/>
      <c r="AI12" s="346" t="str">
        <f>'４月２０日組合せ'!K66</f>
        <v>６／７／１／６</v>
      </c>
      <c r="AJ12" s="347"/>
      <c r="AK12" s="347"/>
      <c r="AL12" s="347"/>
      <c r="AM12" s="347"/>
      <c r="AN12" s="347"/>
      <c r="AO12" s="348"/>
      <c r="AP12" s="349"/>
      <c r="AS12" s="83">
        <v>4</v>
      </c>
      <c r="AT12" s="83">
        <v>5</v>
      </c>
    </row>
    <row r="13" spans="1:49" ht="14.25" customHeight="1">
      <c r="B13" s="441"/>
      <c r="C13" s="442"/>
      <c r="D13" s="443"/>
      <c r="E13" s="444"/>
      <c r="F13" s="357"/>
      <c r="G13" s="358"/>
      <c r="H13" s="358"/>
      <c r="I13" s="359"/>
      <c r="J13" s="459"/>
      <c r="K13" s="448"/>
      <c r="L13" s="448"/>
      <c r="M13" s="448"/>
      <c r="N13" s="448"/>
      <c r="O13" s="448"/>
      <c r="P13" s="449"/>
      <c r="Q13" s="452"/>
      <c r="R13" s="453"/>
      <c r="S13" s="69">
        <v>1</v>
      </c>
      <c r="T13" s="70" t="s">
        <v>100</v>
      </c>
      <c r="U13" s="69">
        <v>0</v>
      </c>
      <c r="V13" s="452"/>
      <c r="W13" s="453"/>
      <c r="X13" s="371"/>
      <c r="Y13" s="372"/>
      <c r="Z13" s="372"/>
      <c r="AA13" s="372"/>
      <c r="AB13" s="372"/>
      <c r="AC13" s="372"/>
      <c r="AD13" s="373"/>
      <c r="AE13" s="357"/>
      <c r="AF13" s="358"/>
      <c r="AG13" s="358"/>
      <c r="AH13" s="359"/>
      <c r="AI13" s="367"/>
      <c r="AJ13" s="368"/>
      <c r="AK13" s="368"/>
      <c r="AL13" s="368"/>
      <c r="AM13" s="368"/>
      <c r="AN13" s="368"/>
      <c r="AO13" s="369"/>
      <c r="AP13" s="370"/>
    </row>
    <row r="14" spans="1:49" ht="14.25" customHeight="1">
      <c r="B14" s="441">
        <v>3</v>
      </c>
      <c r="C14" s="442">
        <v>0.43055555555555602</v>
      </c>
      <c r="D14" s="443"/>
      <c r="E14" s="444"/>
      <c r="F14" s="357"/>
      <c r="G14" s="358"/>
      <c r="H14" s="358"/>
      <c r="I14" s="359"/>
      <c r="J14" s="458" t="str">
        <f t="shared" ref="J14" ca="1" si="5">IFERROR(VLOOKUP(AS14,$I$4:$T$6,3,0),"")&amp;IFERROR(VLOOKUP(AS14,$Y$4:$AJ$7,3,0),"")</f>
        <v>泉ＦＣ宇都宮</v>
      </c>
      <c r="K14" s="446"/>
      <c r="L14" s="446"/>
      <c r="M14" s="446"/>
      <c r="N14" s="446"/>
      <c r="O14" s="446"/>
      <c r="P14" s="447"/>
      <c r="Q14" s="450">
        <f t="shared" ref="Q14" si="6">IF(OR(S14="",S15=""),"",S14+S15)</f>
        <v>0</v>
      </c>
      <c r="R14" s="451"/>
      <c r="S14" s="67">
        <v>0</v>
      </c>
      <c r="T14" s="68" t="s">
        <v>100</v>
      </c>
      <c r="U14" s="67">
        <v>0</v>
      </c>
      <c r="V14" s="450">
        <f t="shared" ref="V14" si="7">IF(OR(U14="",U15=""),"",U14+U15)</f>
        <v>0</v>
      </c>
      <c r="W14" s="451"/>
      <c r="X14" s="351" t="str">
        <f t="shared" ref="X14" ca="1" si="8">IFERROR(VLOOKUP(AT14,$I$4:$T$6,3,0),"")&amp;IFERROR(VLOOKUP(AT14,$Y$4:$AJ$7,3,0),"")</f>
        <v>ウエストフットコム</v>
      </c>
      <c r="Y14" s="352"/>
      <c r="Z14" s="352"/>
      <c r="AA14" s="352"/>
      <c r="AB14" s="352"/>
      <c r="AC14" s="352"/>
      <c r="AD14" s="353"/>
      <c r="AE14" s="357"/>
      <c r="AF14" s="358"/>
      <c r="AG14" s="358"/>
      <c r="AH14" s="359"/>
      <c r="AI14" s="346" t="str">
        <f>'４月２０日組合せ'!K67</f>
        <v>２／３／４／２</v>
      </c>
      <c r="AJ14" s="347"/>
      <c r="AK14" s="347"/>
      <c r="AL14" s="347"/>
      <c r="AM14" s="347"/>
      <c r="AN14" s="347"/>
      <c r="AO14" s="348"/>
      <c r="AP14" s="349"/>
      <c r="AS14" s="83">
        <v>6</v>
      </c>
      <c r="AT14" s="83">
        <v>7</v>
      </c>
    </row>
    <row r="15" spans="1:49" ht="14.25" customHeight="1">
      <c r="B15" s="441"/>
      <c r="C15" s="442"/>
      <c r="D15" s="443"/>
      <c r="E15" s="444"/>
      <c r="F15" s="357"/>
      <c r="G15" s="358"/>
      <c r="H15" s="358"/>
      <c r="I15" s="359"/>
      <c r="J15" s="459"/>
      <c r="K15" s="448"/>
      <c r="L15" s="448"/>
      <c r="M15" s="448"/>
      <c r="N15" s="448"/>
      <c r="O15" s="448"/>
      <c r="P15" s="449"/>
      <c r="Q15" s="452"/>
      <c r="R15" s="453"/>
      <c r="S15" s="69">
        <v>0</v>
      </c>
      <c r="T15" s="70" t="s">
        <v>100</v>
      </c>
      <c r="U15" s="69">
        <v>0</v>
      </c>
      <c r="V15" s="452"/>
      <c r="W15" s="453"/>
      <c r="X15" s="371"/>
      <c r="Y15" s="372"/>
      <c r="Z15" s="372"/>
      <c r="AA15" s="372"/>
      <c r="AB15" s="372"/>
      <c r="AC15" s="372"/>
      <c r="AD15" s="373"/>
      <c r="AE15" s="357"/>
      <c r="AF15" s="358"/>
      <c r="AG15" s="358"/>
      <c r="AH15" s="359"/>
      <c r="AI15" s="367"/>
      <c r="AJ15" s="368"/>
      <c r="AK15" s="368"/>
      <c r="AL15" s="368"/>
      <c r="AM15" s="368"/>
      <c r="AN15" s="368"/>
      <c r="AO15" s="369"/>
      <c r="AP15" s="370"/>
    </row>
    <row r="16" spans="1:49" ht="14.25" customHeight="1">
      <c r="B16" s="441">
        <v>4</v>
      </c>
      <c r="C16" s="442">
        <v>0.45833333333333298</v>
      </c>
      <c r="D16" s="443">
        <v>0.4375</v>
      </c>
      <c r="E16" s="444"/>
      <c r="F16" s="357"/>
      <c r="G16" s="358"/>
      <c r="H16" s="358"/>
      <c r="I16" s="359"/>
      <c r="J16" s="445" t="str">
        <f t="shared" ref="J16" ca="1" si="9">IFERROR(VLOOKUP(AS16,$I$4:$T$6,3,0),"")&amp;IFERROR(VLOOKUP(AS16,$Y$4:$AJ$7,3,0),"")</f>
        <v>みはらＳＣJr</v>
      </c>
      <c r="K16" s="446"/>
      <c r="L16" s="446"/>
      <c r="M16" s="446"/>
      <c r="N16" s="446"/>
      <c r="O16" s="446"/>
      <c r="P16" s="447"/>
      <c r="Q16" s="450">
        <f t="shared" ref="Q16" si="10">IF(OR(S16="",S17=""),"",S16+S17)</f>
        <v>2</v>
      </c>
      <c r="R16" s="451"/>
      <c r="S16" s="67">
        <v>2</v>
      </c>
      <c r="T16" s="68" t="s">
        <v>100</v>
      </c>
      <c r="U16" s="67">
        <v>3</v>
      </c>
      <c r="V16" s="450">
        <f t="shared" ref="V16" si="11">IF(OR(U16="",U17=""),"",U16+U17)</f>
        <v>5</v>
      </c>
      <c r="W16" s="451"/>
      <c r="X16" s="351" t="str">
        <f t="shared" ref="X16" ca="1" si="12">IFERROR(VLOOKUP(AT16,$I$4:$T$6,3,0),"")&amp;IFERROR(VLOOKUP(AT16,$Y$4:$AJ$7,3,0),"")</f>
        <v>チェルビアット</v>
      </c>
      <c r="Y16" s="352"/>
      <c r="Z16" s="352"/>
      <c r="AA16" s="352"/>
      <c r="AB16" s="352"/>
      <c r="AC16" s="352"/>
      <c r="AD16" s="353"/>
      <c r="AE16" s="357"/>
      <c r="AF16" s="358"/>
      <c r="AG16" s="358"/>
      <c r="AH16" s="359"/>
      <c r="AI16" s="346" t="str">
        <f>'４月２０日組合せ'!K68</f>
        <v>１／６／７／１</v>
      </c>
      <c r="AJ16" s="347"/>
      <c r="AK16" s="347"/>
      <c r="AL16" s="347"/>
      <c r="AM16" s="347"/>
      <c r="AN16" s="347"/>
      <c r="AO16" s="348"/>
      <c r="AP16" s="349"/>
      <c r="AS16" s="83">
        <v>2</v>
      </c>
      <c r="AT16" s="83">
        <v>3</v>
      </c>
    </row>
    <row r="17" spans="1:64" ht="14.25" customHeight="1">
      <c r="B17" s="441"/>
      <c r="C17" s="442"/>
      <c r="D17" s="443"/>
      <c r="E17" s="444"/>
      <c r="F17" s="357"/>
      <c r="G17" s="358"/>
      <c r="H17" s="358"/>
      <c r="I17" s="359"/>
      <c r="J17" s="448"/>
      <c r="K17" s="448"/>
      <c r="L17" s="448"/>
      <c r="M17" s="448"/>
      <c r="N17" s="448"/>
      <c r="O17" s="448"/>
      <c r="P17" s="449"/>
      <c r="Q17" s="452"/>
      <c r="R17" s="453"/>
      <c r="S17" s="69">
        <v>0</v>
      </c>
      <c r="T17" s="70" t="s">
        <v>100</v>
      </c>
      <c r="U17" s="69">
        <v>2</v>
      </c>
      <c r="V17" s="452"/>
      <c r="W17" s="453"/>
      <c r="X17" s="371"/>
      <c r="Y17" s="372"/>
      <c r="Z17" s="372"/>
      <c r="AA17" s="372"/>
      <c r="AB17" s="372"/>
      <c r="AC17" s="372"/>
      <c r="AD17" s="373"/>
      <c r="AE17" s="357"/>
      <c r="AF17" s="358"/>
      <c r="AG17" s="358"/>
      <c r="AH17" s="359"/>
      <c r="AI17" s="367"/>
      <c r="AJ17" s="368"/>
      <c r="AK17" s="368"/>
      <c r="AL17" s="368"/>
      <c r="AM17" s="368"/>
      <c r="AN17" s="368"/>
      <c r="AO17" s="369"/>
      <c r="AP17" s="370"/>
    </row>
    <row r="18" spans="1:64" ht="14.25" customHeight="1">
      <c r="B18" s="441">
        <v>5</v>
      </c>
      <c r="C18" s="442">
        <v>0.48611111111111099</v>
      </c>
      <c r="D18" s="443"/>
      <c r="E18" s="444"/>
      <c r="F18" s="357"/>
      <c r="G18" s="358"/>
      <c r="H18" s="358"/>
      <c r="I18" s="359"/>
      <c r="J18" s="445" t="str">
        <f t="shared" ref="J18" ca="1" si="13">IFERROR(VLOOKUP(AS18,$I$4:$T$6,3,0),"")&amp;IFERROR(VLOOKUP(AS18,$Y$4:$AJ$7,3,0),"")</f>
        <v>ブラッドレスＳＳ</v>
      </c>
      <c r="K18" s="446"/>
      <c r="L18" s="446"/>
      <c r="M18" s="446"/>
      <c r="N18" s="446"/>
      <c r="O18" s="446"/>
      <c r="P18" s="447"/>
      <c r="Q18" s="450">
        <f t="shared" ref="Q18" si="14">IF(OR(S18="",S19=""),"",S18+S19)</f>
        <v>1</v>
      </c>
      <c r="R18" s="451"/>
      <c r="S18" s="67">
        <v>1</v>
      </c>
      <c r="T18" s="68" t="s">
        <v>100</v>
      </c>
      <c r="U18" s="67">
        <v>0</v>
      </c>
      <c r="V18" s="450">
        <f t="shared" ref="V18" si="15">IF(OR(U18="",U19=""),"",U18+U19)</f>
        <v>0</v>
      </c>
      <c r="W18" s="451"/>
      <c r="X18" s="351" t="str">
        <f t="shared" ref="X18" ca="1" si="16">IFERROR(VLOOKUP(AT18,$I$4:$T$6,3,0),"")&amp;IFERROR(VLOOKUP(AT18,$Y$4:$AJ$7,3,0),"")</f>
        <v>泉ＦＣ宇都宮</v>
      </c>
      <c r="Y18" s="352"/>
      <c r="Z18" s="352"/>
      <c r="AA18" s="352"/>
      <c r="AB18" s="352"/>
      <c r="AC18" s="352"/>
      <c r="AD18" s="353"/>
      <c r="AE18" s="357"/>
      <c r="AF18" s="358"/>
      <c r="AG18" s="358"/>
      <c r="AH18" s="359"/>
      <c r="AI18" s="346" t="str">
        <f>'４月２０日組合せ'!K69</f>
        <v>５／２／３／５</v>
      </c>
      <c r="AJ18" s="347"/>
      <c r="AK18" s="347"/>
      <c r="AL18" s="347"/>
      <c r="AM18" s="347"/>
      <c r="AN18" s="347"/>
      <c r="AO18" s="348"/>
      <c r="AP18" s="349"/>
      <c r="AS18" s="83">
        <v>4</v>
      </c>
      <c r="AT18" s="83">
        <v>6</v>
      </c>
    </row>
    <row r="19" spans="1:64" ht="14.25" customHeight="1">
      <c r="B19" s="441"/>
      <c r="C19" s="442"/>
      <c r="D19" s="443"/>
      <c r="E19" s="444"/>
      <c r="F19" s="357"/>
      <c r="G19" s="358"/>
      <c r="H19" s="358"/>
      <c r="I19" s="359"/>
      <c r="J19" s="448"/>
      <c r="K19" s="448"/>
      <c r="L19" s="448"/>
      <c r="M19" s="448"/>
      <c r="N19" s="448"/>
      <c r="O19" s="448"/>
      <c r="P19" s="449"/>
      <c r="Q19" s="452"/>
      <c r="R19" s="453"/>
      <c r="S19" s="69">
        <v>0</v>
      </c>
      <c r="T19" s="70" t="s">
        <v>100</v>
      </c>
      <c r="U19" s="69">
        <v>0</v>
      </c>
      <c r="V19" s="452"/>
      <c r="W19" s="453"/>
      <c r="X19" s="371"/>
      <c r="Y19" s="372"/>
      <c r="Z19" s="372"/>
      <c r="AA19" s="372"/>
      <c r="AB19" s="372"/>
      <c r="AC19" s="372"/>
      <c r="AD19" s="373"/>
      <c r="AE19" s="357"/>
      <c r="AF19" s="358"/>
      <c r="AG19" s="358"/>
      <c r="AH19" s="359"/>
      <c r="AI19" s="367"/>
      <c r="AJ19" s="368"/>
      <c r="AK19" s="368"/>
      <c r="AL19" s="368"/>
      <c r="AM19" s="368"/>
      <c r="AN19" s="368"/>
      <c r="AO19" s="369"/>
      <c r="AP19" s="370"/>
    </row>
    <row r="20" spans="1:64" ht="14.25" customHeight="1">
      <c r="B20" s="441">
        <v>6</v>
      </c>
      <c r="C20" s="442">
        <v>0.51388888888888895</v>
      </c>
      <c r="D20" s="443"/>
      <c r="E20" s="444"/>
      <c r="F20" s="357"/>
      <c r="G20" s="358"/>
      <c r="H20" s="358"/>
      <c r="I20" s="359"/>
      <c r="J20" s="445" t="str">
        <f t="shared" ref="J20" ca="1" si="17">IFERROR(VLOOKUP(AS20,$I$4:$T$6,3,0),"")&amp;IFERROR(VLOOKUP(AS20,$Y$4:$AJ$7,3,0),"")</f>
        <v>ともぞうＳＣ Ｂ</v>
      </c>
      <c r="K20" s="446"/>
      <c r="L20" s="446"/>
      <c r="M20" s="446"/>
      <c r="N20" s="446"/>
      <c r="O20" s="446"/>
      <c r="P20" s="447"/>
      <c r="Q20" s="450">
        <f t="shared" ref="Q20" si="18">IF(OR(S20="",S21=""),"",S20+S21)</f>
        <v>2</v>
      </c>
      <c r="R20" s="451"/>
      <c r="S20" s="67">
        <v>2</v>
      </c>
      <c r="T20" s="68" t="s">
        <v>100</v>
      </c>
      <c r="U20" s="67">
        <v>0</v>
      </c>
      <c r="V20" s="450">
        <f t="shared" ref="V20" si="19">IF(OR(U20="",U21=""),"",U20+U21)</f>
        <v>0</v>
      </c>
      <c r="W20" s="451"/>
      <c r="X20" s="351" t="str">
        <f t="shared" ref="X20" ca="1" si="20">IFERROR(VLOOKUP(AT20,$I$4:$T$6,3,0),"")&amp;IFERROR(VLOOKUP(AT20,$Y$4:$AJ$7,3,0),"")</f>
        <v>ウエストフットコム</v>
      </c>
      <c r="Y20" s="352"/>
      <c r="Z20" s="352"/>
      <c r="AA20" s="352"/>
      <c r="AB20" s="352"/>
      <c r="AC20" s="352"/>
      <c r="AD20" s="353"/>
      <c r="AE20" s="357"/>
      <c r="AF20" s="358"/>
      <c r="AG20" s="358"/>
      <c r="AH20" s="359"/>
      <c r="AI20" s="346" t="str">
        <f>'４月２０日組合せ'!K70</f>
        <v>４／６／１／４</v>
      </c>
      <c r="AJ20" s="347"/>
      <c r="AK20" s="347"/>
      <c r="AL20" s="347"/>
      <c r="AM20" s="347"/>
      <c r="AN20" s="347"/>
      <c r="AO20" s="348"/>
      <c r="AP20" s="349"/>
      <c r="AS20" s="83">
        <v>5</v>
      </c>
      <c r="AT20" s="83">
        <v>7</v>
      </c>
    </row>
    <row r="21" spans="1:64" ht="14.25" customHeight="1">
      <c r="B21" s="454"/>
      <c r="C21" s="455"/>
      <c r="D21" s="456"/>
      <c r="E21" s="457"/>
      <c r="F21" s="360"/>
      <c r="G21" s="361"/>
      <c r="H21" s="361"/>
      <c r="I21" s="362"/>
      <c r="J21" s="420"/>
      <c r="K21" s="420"/>
      <c r="L21" s="420"/>
      <c r="M21" s="420"/>
      <c r="N21" s="420"/>
      <c r="O21" s="420"/>
      <c r="P21" s="421"/>
      <c r="Q21" s="424"/>
      <c r="R21" s="425"/>
      <c r="S21" s="71">
        <v>0</v>
      </c>
      <c r="T21" s="72" t="s">
        <v>100</v>
      </c>
      <c r="U21" s="71">
        <v>0</v>
      </c>
      <c r="V21" s="424"/>
      <c r="W21" s="425"/>
      <c r="X21" s="354"/>
      <c r="Y21" s="355"/>
      <c r="Z21" s="355"/>
      <c r="AA21" s="355"/>
      <c r="AB21" s="355"/>
      <c r="AC21" s="355"/>
      <c r="AD21" s="356"/>
      <c r="AE21" s="360"/>
      <c r="AF21" s="361"/>
      <c r="AG21" s="361"/>
      <c r="AH21" s="362"/>
      <c r="AI21" s="363"/>
      <c r="AJ21" s="364"/>
      <c r="AK21" s="364"/>
      <c r="AL21" s="364"/>
      <c r="AM21" s="364"/>
      <c r="AN21" s="364"/>
      <c r="AO21" s="365"/>
      <c r="AP21" s="366"/>
    </row>
    <row r="22" spans="1:64" ht="14.25" customHeight="1">
      <c r="B22" s="441">
        <v>7</v>
      </c>
      <c r="C22" s="442">
        <v>0.54166666666666696</v>
      </c>
      <c r="D22" s="443"/>
      <c r="E22" s="444"/>
      <c r="F22" s="357"/>
      <c r="G22" s="358"/>
      <c r="H22" s="358"/>
      <c r="I22" s="359"/>
      <c r="J22" s="445" t="str">
        <f t="shared" ref="J22" ca="1" si="21">IFERROR(VLOOKUP(AS22,$I$4:$T$6,3,0),"")&amp;IFERROR(VLOOKUP(AS22,$Y$4:$AJ$7,3,0),"")</f>
        <v>ＦＣ Ｒｉｓｏ</v>
      </c>
      <c r="K22" s="446"/>
      <c r="L22" s="446"/>
      <c r="M22" s="446"/>
      <c r="N22" s="446"/>
      <c r="O22" s="446"/>
      <c r="P22" s="447"/>
      <c r="Q22" s="450">
        <f t="shared" ref="Q22" si="22">IF(OR(S22="",S23=""),"",S22+S23)</f>
        <v>0</v>
      </c>
      <c r="R22" s="451"/>
      <c r="S22" s="73">
        <v>0</v>
      </c>
      <c r="T22" s="74" t="s">
        <v>100</v>
      </c>
      <c r="U22" s="73">
        <v>0</v>
      </c>
      <c r="V22" s="450">
        <f t="shared" ref="V22" si="23">IF(OR(U22="",U23=""),"",U22+U23)</f>
        <v>0</v>
      </c>
      <c r="W22" s="451"/>
      <c r="X22" s="351" t="str">
        <f t="shared" ref="X22" ca="1" si="24">IFERROR(VLOOKUP(AT22,$I$4:$T$6,3,0),"")&amp;IFERROR(VLOOKUP(AT22,$Y$4:$AJ$7,3,0),"")</f>
        <v>チェルビアット</v>
      </c>
      <c r="Y22" s="352"/>
      <c r="Z22" s="352"/>
      <c r="AA22" s="352"/>
      <c r="AB22" s="352"/>
      <c r="AC22" s="352"/>
      <c r="AD22" s="353"/>
      <c r="AE22" s="357"/>
      <c r="AF22" s="358"/>
      <c r="AG22" s="358"/>
      <c r="AH22" s="359"/>
      <c r="AI22" s="346" t="str">
        <f>'４月２０日組合せ'!K71</f>
        <v>７／２／５／７</v>
      </c>
      <c r="AJ22" s="347"/>
      <c r="AK22" s="347"/>
      <c r="AL22" s="347"/>
      <c r="AM22" s="347"/>
      <c r="AN22" s="347"/>
      <c r="AO22" s="348"/>
      <c r="AP22" s="349"/>
      <c r="AS22" s="83">
        <v>1</v>
      </c>
      <c r="AT22" s="83">
        <v>3</v>
      </c>
    </row>
    <row r="23" spans="1:64" ht="14.25" customHeight="1">
      <c r="B23" s="441"/>
      <c r="C23" s="442"/>
      <c r="D23" s="443"/>
      <c r="E23" s="444"/>
      <c r="F23" s="357"/>
      <c r="G23" s="358"/>
      <c r="H23" s="358"/>
      <c r="I23" s="359"/>
      <c r="J23" s="448"/>
      <c r="K23" s="448"/>
      <c r="L23" s="448"/>
      <c r="M23" s="448"/>
      <c r="N23" s="448"/>
      <c r="O23" s="448"/>
      <c r="P23" s="449"/>
      <c r="Q23" s="452"/>
      <c r="R23" s="453"/>
      <c r="S23" s="69">
        <v>0</v>
      </c>
      <c r="T23" s="70" t="s">
        <v>100</v>
      </c>
      <c r="U23" s="69">
        <v>0</v>
      </c>
      <c r="V23" s="452"/>
      <c r="W23" s="453"/>
      <c r="X23" s="371"/>
      <c r="Y23" s="372"/>
      <c r="Z23" s="372"/>
      <c r="AA23" s="372"/>
      <c r="AB23" s="372"/>
      <c r="AC23" s="372"/>
      <c r="AD23" s="373"/>
      <c r="AE23" s="357"/>
      <c r="AF23" s="358"/>
      <c r="AG23" s="358"/>
      <c r="AH23" s="359"/>
      <c r="AI23" s="367"/>
      <c r="AJ23" s="368"/>
      <c r="AK23" s="368"/>
      <c r="AL23" s="368"/>
      <c r="AM23" s="368"/>
      <c r="AN23" s="368"/>
      <c r="AO23" s="369"/>
      <c r="AP23" s="370"/>
    </row>
    <row r="24" spans="1:64" ht="14.25" customHeight="1">
      <c r="B24" s="441">
        <v>8</v>
      </c>
      <c r="C24" s="442">
        <v>0.56944444444444398</v>
      </c>
      <c r="D24" s="443">
        <v>0.4375</v>
      </c>
      <c r="E24" s="444"/>
      <c r="F24" s="357"/>
      <c r="G24" s="358"/>
      <c r="H24" s="358"/>
      <c r="I24" s="359"/>
      <c r="J24" s="445" t="str">
        <f t="shared" ref="J24" ca="1" si="25">IFERROR(VLOOKUP(AS24,$I$4:$T$6,3,0),"")&amp;IFERROR(VLOOKUP(AS24,$Y$4:$AJ$7,3,0),"")</f>
        <v>ブラッドレスＳＳ</v>
      </c>
      <c r="K24" s="446"/>
      <c r="L24" s="446"/>
      <c r="M24" s="446"/>
      <c r="N24" s="446"/>
      <c r="O24" s="446"/>
      <c r="P24" s="447"/>
      <c r="Q24" s="450">
        <f t="shared" ref="Q24" si="26">IF(OR(S24="",S25=""),"",S24+S25)</f>
        <v>3</v>
      </c>
      <c r="R24" s="451"/>
      <c r="S24" s="67">
        <v>3</v>
      </c>
      <c r="T24" s="68" t="s">
        <v>100</v>
      </c>
      <c r="U24" s="67">
        <v>0</v>
      </c>
      <c r="V24" s="450">
        <f t="shared" ref="V24" si="27">IF(OR(U24="",U25=""),"",U24+U25)</f>
        <v>0</v>
      </c>
      <c r="W24" s="451"/>
      <c r="X24" s="351" t="str">
        <f t="shared" ref="X24" ca="1" si="28">IFERROR(VLOOKUP(AT24,$I$4:$T$6,3,0),"")&amp;IFERROR(VLOOKUP(AT24,$Y$4:$AJ$7,3,0),"")</f>
        <v>ウエストフットコム</v>
      </c>
      <c r="Y24" s="352"/>
      <c r="Z24" s="352"/>
      <c r="AA24" s="352"/>
      <c r="AB24" s="352"/>
      <c r="AC24" s="352"/>
      <c r="AD24" s="353"/>
      <c r="AE24" s="357"/>
      <c r="AF24" s="358"/>
      <c r="AG24" s="358"/>
      <c r="AH24" s="359"/>
      <c r="AI24" s="346" t="str">
        <f>'４月２０日組合せ'!K72</f>
        <v>１／３／６／１</v>
      </c>
      <c r="AJ24" s="347"/>
      <c r="AK24" s="347"/>
      <c r="AL24" s="347"/>
      <c r="AM24" s="347"/>
      <c r="AN24" s="347"/>
      <c r="AO24" s="348"/>
      <c r="AP24" s="349"/>
      <c r="AS24" s="83">
        <v>4</v>
      </c>
      <c r="AT24" s="83">
        <v>7</v>
      </c>
    </row>
    <row r="25" spans="1:64" ht="14.25" customHeight="1">
      <c r="B25" s="441"/>
      <c r="C25" s="442"/>
      <c r="D25" s="443"/>
      <c r="E25" s="444"/>
      <c r="F25" s="357"/>
      <c r="G25" s="358"/>
      <c r="H25" s="358"/>
      <c r="I25" s="359"/>
      <c r="J25" s="448"/>
      <c r="K25" s="448"/>
      <c r="L25" s="448"/>
      <c r="M25" s="448"/>
      <c r="N25" s="448"/>
      <c r="O25" s="448"/>
      <c r="P25" s="449"/>
      <c r="Q25" s="452"/>
      <c r="R25" s="453"/>
      <c r="S25" s="69">
        <v>0</v>
      </c>
      <c r="T25" s="70" t="s">
        <v>100</v>
      </c>
      <c r="U25" s="69">
        <v>0</v>
      </c>
      <c r="V25" s="452"/>
      <c r="W25" s="453"/>
      <c r="X25" s="371"/>
      <c r="Y25" s="372"/>
      <c r="Z25" s="372"/>
      <c r="AA25" s="372"/>
      <c r="AB25" s="372"/>
      <c r="AC25" s="372"/>
      <c r="AD25" s="373"/>
      <c r="AE25" s="357"/>
      <c r="AF25" s="358"/>
      <c r="AG25" s="358"/>
      <c r="AH25" s="359"/>
      <c r="AI25" s="367"/>
      <c r="AJ25" s="368"/>
      <c r="AK25" s="368"/>
      <c r="AL25" s="368"/>
      <c r="AM25" s="368"/>
      <c r="AN25" s="368"/>
      <c r="AO25" s="369"/>
      <c r="AP25" s="370"/>
    </row>
    <row r="26" spans="1:64" ht="14.25" customHeight="1">
      <c r="B26" s="411">
        <v>9</v>
      </c>
      <c r="C26" s="413">
        <v>0.59722222222222199</v>
      </c>
      <c r="D26" s="414">
        <v>0.4375</v>
      </c>
      <c r="E26" s="415"/>
      <c r="F26" s="340"/>
      <c r="G26" s="341"/>
      <c r="H26" s="341"/>
      <c r="I26" s="342"/>
      <c r="J26" s="419" t="str">
        <f t="shared" ref="J26" ca="1" si="29">IFERROR(VLOOKUP(AS26,$I$4:$T$6,3,0),"")&amp;IFERROR(VLOOKUP(AS26,$Y$4:$AJ$7,3,0),"")</f>
        <v>ともぞうＳＣ Ｂ</v>
      </c>
      <c r="K26" s="420"/>
      <c r="L26" s="420"/>
      <c r="M26" s="420"/>
      <c r="N26" s="420"/>
      <c r="O26" s="420"/>
      <c r="P26" s="421"/>
      <c r="Q26" s="424">
        <f t="shared" ref="Q26" si="30">IF(OR(S26="",S27=""),"",S26+S27)</f>
        <v>0</v>
      </c>
      <c r="R26" s="425"/>
      <c r="S26" s="67">
        <v>0</v>
      </c>
      <c r="T26" s="68" t="s">
        <v>100</v>
      </c>
      <c r="U26" s="67">
        <v>0</v>
      </c>
      <c r="V26" s="424">
        <f t="shared" ref="V26" si="31">IF(OR(U26="",U27=""),"",U26+U27)</f>
        <v>1</v>
      </c>
      <c r="W26" s="425"/>
      <c r="X26" s="428" t="str">
        <f t="shared" ref="X26" ca="1" si="32">IFERROR(VLOOKUP(AT26,$I$4:$T$6,3,0),"")&amp;IFERROR(VLOOKUP(AT26,$Y$4:$AJ$7,3,0),"")</f>
        <v>泉ＦＣ宇都宮</v>
      </c>
      <c r="Y26" s="355"/>
      <c r="Z26" s="355"/>
      <c r="AA26" s="355"/>
      <c r="AB26" s="355"/>
      <c r="AC26" s="355"/>
      <c r="AD26" s="356"/>
      <c r="AE26" s="340"/>
      <c r="AF26" s="341"/>
      <c r="AG26" s="341"/>
      <c r="AH26" s="342"/>
      <c r="AI26" s="346" t="str">
        <f>'４月２０日組合せ'!K73</f>
        <v>２／４／７／２</v>
      </c>
      <c r="AJ26" s="347"/>
      <c r="AK26" s="347"/>
      <c r="AL26" s="347"/>
      <c r="AM26" s="347"/>
      <c r="AN26" s="347"/>
      <c r="AO26" s="348"/>
      <c r="AP26" s="349"/>
      <c r="AS26" s="83">
        <v>5</v>
      </c>
      <c r="AT26" s="83">
        <v>6</v>
      </c>
    </row>
    <row r="27" spans="1:64" ht="14.25" customHeight="1" thickBot="1">
      <c r="B27" s="412"/>
      <c r="C27" s="416"/>
      <c r="D27" s="417"/>
      <c r="E27" s="418"/>
      <c r="F27" s="343"/>
      <c r="G27" s="344"/>
      <c r="H27" s="344"/>
      <c r="I27" s="345"/>
      <c r="J27" s="422"/>
      <c r="K27" s="422"/>
      <c r="L27" s="422"/>
      <c r="M27" s="422"/>
      <c r="N27" s="422"/>
      <c r="O27" s="422"/>
      <c r="P27" s="423"/>
      <c r="Q27" s="426"/>
      <c r="R27" s="427"/>
      <c r="S27" s="75">
        <v>0</v>
      </c>
      <c r="T27" s="76" t="s">
        <v>100</v>
      </c>
      <c r="U27" s="75">
        <v>1</v>
      </c>
      <c r="V27" s="426"/>
      <c r="W27" s="427"/>
      <c r="X27" s="429"/>
      <c r="Y27" s="430"/>
      <c r="Z27" s="430"/>
      <c r="AA27" s="430"/>
      <c r="AB27" s="430"/>
      <c r="AC27" s="430"/>
      <c r="AD27" s="431"/>
      <c r="AE27" s="343"/>
      <c r="AF27" s="344"/>
      <c r="AG27" s="344"/>
      <c r="AH27" s="345"/>
      <c r="AI27" s="350"/>
      <c r="AJ27" s="317"/>
      <c r="AK27" s="317"/>
      <c r="AL27" s="317"/>
      <c r="AM27" s="317"/>
      <c r="AN27" s="317"/>
      <c r="AO27" s="318"/>
      <c r="AP27" s="319"/>
    </row>
    <row r="28" spans="1:64" ht="14.25" hidden="1" customHeight="1">
      <c r="B28" s="320">
        <v>10</v>
      </c>
      <c r="C28" s="433">
        <v>0.63888888888888895</v>
      </c>
      <c r="D28" s="434">
        <v>0.4375</v>
      </c>
      <c r="E28" s="435"/>
      <c r="F28" s="308"/>
      <c r="G28" s="309"/>
      <c r="H28" s="309"/>
      <c r="I28" s="310"/>
      <c r="J28" s="320" t="str">
        <f>H4&amp;"1位"</f>
        <v>ｅ1位</v>
      </c>
      <c r="K28" s="321"/>
      <c r="L28" s="328"/>
      <c r="M28" s="329"/>
      <c r="N28" s="329"/>
      <c r="O28" s="329"/>
      <c r="P28" s="330"/>
      <c r="Q28" s="439" t="str">
        <f t="shared" ref="Q28" si="33">IF(OR(S28="",S29=""),"",S28+S29)</f>
        <v/>
      </c>
      <c r="R28" s="439"/>
      <c r="S28" s="77"/>
      <c r="T28" s="78" t="s">
        <v>100</v>
      </c>
      <c r="U28" s="77"/>
      <c r="V28" s="439" t="str">
        <f t="shared" ref="V28" si="34">IF(OR(U28="",U29=""),"",U28+U29)</f>
        <v/>
      </c>
      <c r="W28" s="439"/>
      <c r="X28" s="334"/>
      <c r="Y28" s="335"/>
      <c r="Z28" s="335"/>
      <c r="AA28" s="335"/>
      <c r="AB28" s="336"/>
      <c r="AC28" s="324" t="str">
        <f>X4&amp;"1位"</f>
        <v>ｆ1位</v>
      </c>
      <c r="AD28" s="325"/>
      <c r="AE28" s="308"/>
      <c r="AF28" s="309"/>
      <c r="AG28" s="309"/>
      <c r="AH28" s="310"/>
      <c r="AI28" s="314" t="str">
        <f>'４月２１日組合せ'!K74</f>
        <v>各リーグ ２位</v>
      </c>
      <c r="AJ28" s="314"/>
      <c r="AK28" s="314"/>
      <c r="AL28" s="314"/>
      <c r="AM28" s="314"/>
      <c r="AN28" s="314"/>
      <c r="AO28" s="315"/>
      <c r="AP28" s="316"/>
      <c r="AS28" s="83">
        <v>5</v>
      </c>
      <c r="AT28" s="83">
        <v>6</v>
      </c>
    </row>
    <row r="29" spans="1:64" ht="14.25" hidden="1" customHeight="1" thickBot="1">
      <c r="B29" s="432"/>
      <c r="C29" s="436"/>
      <c r="D29" s="437"/>
      <c r="E29" s="438"/>
      <c r="F29" s="311"/>
      <c r="G29" s="312"/>
      <c r="H29" s="312"/>
      <c r="I29" s="313"/>
      <c r="J29" s="322"/>
      <c r="K29" s="323"/>
      <c r="L29" s="331"/>
      <c r="M29" s="332"/>
      <c r="N29" s="332"/>
      <c r="O29" s="332"/>
      <c r="P29" s="333"/>
      <c r="Q29" s="440"/>
      <c r="R29" s="440"/>
      <c r="S29" s="79"/>
      <c r="T29" s="80" t="s">
        <v>100</v>
      </c>
      <c r="U29" s="79"/>
      <c r="V29" s="440"/>
      <c r="W29" s="440"/>
      <c r="X29" s="337"/>
      <c r="Y29" s="338"/>
      <c r="Z29" s="338"/>
      <c r="AA29" s="338"/>
      <c r="AB29" s="339"/>
      <c r="AC29" s="326"/>
      <c r="AD29" s="327"/>
      <c r="AE29" s="311"/>
      <c r="AF29" s="312"/>
      <c r="AG29" s="312"/>
      <c r="AH29" s="313"/>
      <c r="AI29" s="317"/>
      <c r="AJ29" s="317"/>
      <c r="AK29" s="317"/>
      <c r="AL29" s="317"/>
      <c r="AM29" s="317"/>
      <c r="AN29" s="317"/>
      <c r="AO29" s="318"/>
      <c r="AP29" s="319"/>
    </row>
    <row r="30" spans="1:64" s="110" customFormat="1" ht="17.25">
      <c r="A30" s="101"/>
      <c r="B30" s="102"/>
      <c r="C30" s="103"/>
      <c r="D30" s="103"/>
      <c r="E30" s="103"/>
      <c r="F30" s="102"/>
      <c r="G30" s="102"/>
      <c r="H30" s="102"/>
      <c r="I30" s="102"/>
      <c r="J30" s="102"/>
      <c r="K30" s="104"/>
      <c r="L30" s="104"/>
      <c r="M30" s="105"/>
      <c r="N30" s="106"/>
      <c r="O30" s="105"/>
      <c r="P30" s="104"/>
      <c r="Q30" s="104"/>
      <c r="R30" s="102"/>
      <c r="S30" s="102"/>
      <c r="T30" s="102"/>
      <c r="U30" s="102"/>
      <c r="V30" s="102"/>
      <c r="W30" s="107"/>
      <c r="X30" s="107"/>
      <c r="Y30" s="107"/>
      <c r="Z30" s="107"/>
      <c r="AA30" s="107"/>
      <c r="AB30" s="107"/>
      <c r="AC30" s="108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S30" s="83">
        <v>5</v>
      </c>
      <c r="AT30" s="83">
        <v>6</v>
      </c>
    </row>
    <row r="31" spans="1:64" s="111" customFormat="1" ht="11.25" customHeight="1">
      <c r="B31" s="403"/>
      <c r="C31" s="405" t="str">
        <f>H4</f>
        <v>ｅ</v>
      </c>
      <c r="D31" s="406"/>
      <c r="E31" s="406"/>
      <c r="F31" s="406"/>
      <c r="G31" s="406"/>
      <c r="H31" s="407"/>
      <c r="I31" s="377" t="str">
        <f ca="1">IF(C33="","",C33)</f>
        <v>ＦＣ Ｒｉｓｏ</v>
      </c>
      <c r="J31" s="348"/>
      <c r="K31" s="348"/>
      <c r="L31" s="348"/>
      <c r="M31" s="348"/>
      <c r="N31" s="378"/>
      <c r="O31" s="377" t="str">
        <f ca="1">IF(C35="","",C35)</f>
        <v>みはらＳＣJr</v>
      </c>
      <c r="P31" s="348"/>
      <c r="Q31" s="348"/>
      <c r="R31" s="348"/>
      <c r="S31" s="348"/>
      <c r="T31" s="378"/>
      <c r="U31" s="377" t="str">
        <f ca="1">IF(C37="","",C37)</f>
        <v>チェルビアット</v>
      </c>
      <c r="V31" s="348"/>
      <c r="W31" s="348"/>
      <c r="X31" s="348"/>
      <c r="Y31" s="348"/>
      <c r="Z31" s="378"/>
      <c r="AA31" s="377" t="s">
        <v>101</v>
      </c>
      <c r="AB31" s="378"/>
      <c r="AC31" s="377" t="s">
        <v>98</v>
      </c>
      <c r="AD31" s="378"/>
      <c r="AE31" s="377" t="s">
        <v>102</v>
      </c>
      <c r="AF31" s="378"/>
      <c r="AG31" s="377" t="s">
        <v>103</v>
      </c>
      <c r="AH31" s="348"/>
      <c r="AI31" s="378"/>
      <c r="AJ31" s="377" t="s">
        <v>104</v>
      </c>
      <c r="AK31" s="378"/>
      <c r="AR31" s="112"/>
      <c r="AS31" s="83"/>
      <c r="AT31" s="83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</row>
    <row r="32" spans="1:64" s="111" customFormat="1" ht="11.25" customHeight="1">
      <c r="B32" s="404"/>
      <c r="C32" s="408"/>
      <c r="D32" s="409"/>
      <c r="E32" s="409"/>
      <c r="F32" s="409"/>
      <c r="G32" s="409"/>
      <c r="H32" s="410"/>
      <c r="I32" s="379"/>
      <c r="J32" s="369"/>
      <c r="K32" s="369"/>
      <c r="L32" s="369"/>
      <c r="M32" s="369"/>
      <c r="N32" s="380"/>
      <c r="O32" s="379"/>
      <c r="P32" s="369"/>
      <c r="Q32" s="369"/>
      <c r="R32" s="369"/>
      <c r="S32" s="369"/>
      <c r="T32" s="380"/>
      <c r="U32" s="379"/>
      <c r="V32" s="369"/>
      <c r="W32" s="369"/>
      <c r="X32" s="369"/>
      <c r="Y32" s="369"/>
      <c r="Z32" s="380"/>
      <c r="AA32" s="379"/>
      <c r="AB32" s="380"/>
      <c r="AC32" s="379"/>
      <c r="AD32" s="380"/>
      <c r="AE32" s="379"/>
      <c r="AF32" s="380"/>
      <c r="AG32" s="379"/>
      <c r="AH32" s="369"/>
      <c r="AI32" s="380"/>
      <c r="AJ32" s="379"/>
      <c r="AK32" s="380"/>
      <c r="AR32" s="112"/>
      <c r="AS32" s="109"/>
      <c r="AT32" s="109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</row>
    <row r="33" spans="2:64" s="111" customFormat="1" ht="11.25" customHeight="1">
      <c r="B33" s="526">
        <v>1</v>
      </c>
      <c r="C33" s="397" t="str">
        <f ca="1">K4</f>
        <v>ＦＣ Ｒｉｓｏ</v>
      </c>
      <c r="D33" s="348"/>
      <c r="E33" s="348"/>
      <c r="F33" s="348"/>
      <c r="G33" s="348"/>
      <c r="H33" s="378"/>
      <c r="I33" s="387"/>
      <c r="J33" s="388"/>
      <c r="K33" s="388"/>
      <c r="L33" s="388"/>
      <c r="M33" s="388"/>
      <c r="N33" s="389"/>
      <c r="O33" s="393" t="str">
        <f>IF(OR(P33="",S33=""),"",IF(P33&gt;S33,"○",IF(P33=S33,"△","●")))</f>
        <v>○</v>
      </c>
      <c r="P33" s="381">
        <f>$Q$10</f>
        <v>2</v>
      </c>
      <c r="Q33" s="382"/>
      <c r="R33" s="385" t="s">
        <v>62</v>
      </c>
      <c r="S33" s="381">
        <f>$V$10</f>
        <v>0</v>
      </c>
      <c r="T33" s="378"/>
      <c r="U33" s="393" t="str">
        <f>IF(OR(V33="",Y33=""),"",IF(V33&gt;Y33,"○",IF(V33=Y33,"△","●")))</f>
        <v>△</v>
      </c>
      <c r="V33" s="381">
        <f>$Q$22</f>
        <v>0</v>
      </c>
      <c r="W33" s="382"/>
      <c r="X33" s="385" t="s">
        <v>62</v>
      </c>
      <c r="Y33" s="381">
        <f>$V$22</f>
        <v>0</v>
      </c>
      <c r="Z33" s="378"/>
      <c r="AA33" s="377">
        <f t="shared" ref="AA33:AA37" si="35">IF(AND($J33="",$P33="",$V33=""),"",COUNTIF($I33:$Z33,"○")*3+COUNTIF($I33:$Z33,"△")*1)</f>
        <v>4</v>
      </c>
      <c r="AB33" s="378"/>
      <c r="AC33" s="377">
        <f t="shared" ref="AC33:AC37" si="36">IF(AND($J33="",$P33="",$V33=""),"",SUM($J33,$P33,$V33))</f>
        <v>2</v>
      </c>
      <c r="AD33" s="378"/>
      <c r="AE33" s="377">
        <f t="shared" ref="AE33:AE37" si="37">IF(AND($M33="",$S33="",$Y33=""),"",SUM($M33,$S33,$Y33))</f>
        <v>0</v>
      </c>
      <c r="AF33" s="378"/>
      <c r="AG33" s="377">
        <f t="shared" ref="AG33:AG37" si="38">IF(OR(AC33="",AE33=""),"",AC33-AE33)</f>
        <v>2</v>
      </c>
      <c r="AH33" s="348"/>
      <c r="AI33" s="378"/>
      <c r="AJ33" s="377">
        <v>2</v>
      </c>
      <c r="AK33" s="378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</row>
    <row r="34" spans="2:64" s="111" customFormat="1" ht="11.25" customHeight="1">
      <c r="B34" s="526"/>
      <c r="C34" s="379"/>
      <c r="D34" s="369"/>
      <c r="E34" s="369"/>
      <c r="F34" s="369"/>
      <c r="G34" s="369"/>
      <c r="H34" s="380"/>
      <c r="I34" s="390"/>
      <c r="J34" s="391"/>
      <c r="K34" s="391"/>
      <c r="L34" s="391"/>
      <c r="M34" s="391"/>
      <c r="N34" s="392"/>
      <c r="O34" s="394"/>
      <c r="P34" s="383"/>
      <c r="Q34" s="384"/>
      <c r="R34" s="386"/>
      <c r="S34" s="383"/>
      <c r="T34" s="380"/>
      <c r="U34" s="394"/>
      <c r="V34" s="383"/>
      <c r="W34" s="384"/>
      <c r="X34" s="386"/>
      <c r="Y34" s="383"/>
      <c r="Z34" s="380"/>
      <c r="AA34" s="379"/>
      <c r="AB34" s="380"/>
      <c r="AC34" s="379"/>
      <c r="AD34" s="380"/>
      <c r="AE34" s="379"/>
      <c r="AF34" s="380"/>
      <c r="AG34" s="379"/>
      <c r="AH34" s="369"/>
      <c r="AI34" s="380"/>
      <c r="AJ34" s="379"/>
      <c r="AK34" s="380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</row>
    <row r="35" spans="2:64" s="111" customFormat="1" ht="11.25" customHeight="1">
      <c r="B35" s="526">
        <v>2</v>
      </c>
      <c r="C35" s="397" t="str">
        <f ca="1">K5</f>
        <v>みはらＳＣJr</v>
      </c>
      <c r="D35" s="348"/>
      <c r="E35" s="348"/>
      <c r="F35" s="348"/>
      <c r="G35" s="348"/>
      <c r="H35" s="378"/>
      <c r="I35" s="393" t="str">
        <f>IF(OR(J35="",M35=""),"",IF(J35&gt;M35,"○",IF(J35=M35,"△","●")))</f>
        <v>●</v>
      </c>
      <c r="J35" s="381">
        <f>IF(S33="","",S33)</f>
        <v>0</v>
      </c>
      <c r="K35" s="382"/>
      <c r="L35" s="385" t="s">
        <v>62</v>
      </c>
      <c r="M35" s="381">
        <f>IF(P33="","",P33)</f>
        <v>2</v>
      </c>
      <c r="N35" s="378"/>
      <c r="O35" s="387"/>
      <c r="P35" s="388"/>
      <c r="Q35" s="388"/>
      <c r="R35" s="388"/>
      <c r="S35" s="388"/>
      <c r="T35" s="389"/>
      <c r="U35" s="393" t="str">
        <f>IF(OR(V35="",Y35=""),"",IF(V35&gt;Y35,"○",IF(V35=Y35,"△","●")))</f>
        <v>●</v>
      </c>
      <c r="V35" s="381">
        <f>$Q$16</f>
        <v>2</v>
      </c>
      <c r="W35" s="382"/>
      <c r="X35" s="385" t="s">
        <v>62</v>
      </c>
      <c r="Y35" s="381">
        <f>$V$16</f>
        <v>5</v>
      </c>
      <c r="Z35" s="378"/>
      <c r="AA35" s="377">
        <f t="shared" si="35"/>
        <v>0</v>
      </c>
      <c r="AB35" s="378"/>
      <c r="AC35" s="377">
        <f t="shared" si="36"/>
        <v>2</v>
      </c>
      <c r="AD35" s="378"/>
      <c r="AE35" s="377">
        <f t="shared" si="37"/>
        <v>7</v>
      </c>
      <c r="AF35" s="378"/>
      <c r="AG35" s="377">
        <f t="shared" si="38"/>
        <v>-5</v>
      </c>
      <c r="AH35" s="348"/>
      <c r="AI35" s="378"/>
      <c r="AJ35" s="377">
        <v>3</v>
      </c>
      <c r="AK35" s="378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2:64" s="111" customFormat="1" ht="11.25" customHeight="1">
      <c r="B36" s="526"/>
      <c r="C36" s="379"/>
      <c r="D36" s="369"/>
      <c r="E36" s="369"/>
      <c r="F36" s="369"/>
      <c r="G36" s="369"/>
      <c r="H36" s="380"/>
      <c r="I36" s="394"/>
      <c r="J36" s="383"/>
      <c r="K36" s="384"/>
      <c r="L36" s="386"/>
      <c r="M36" s="383"/>
      <c r="N36" s="380"/>
      <c r="O36" s="390"/>
      <c r="P36" s="391"/>
      <c r="Q36" s="391"/>
      <c r="R36" s="391"/>
      <c r="S36" s="391"/>
      <c r="T36" s="392"/>
      <c r="U36" s="394"/>
      <c r="V36" s="383"/>
      <c r="W36" s="384"/>
      <c r="X36" s="386"/>
      <c r="Y36" s="383"/>
      <c r="Z36" s="380"/>
      <c r="AA36" s="379"/>
      <c r="AB36" s="380"/>
      <c r="AC36" s="379"/>
      <c r="AD36" s="380"/>
      <c r="AE36" s="379"/>
      <c r="AF36" s="380"/>
      <c r="AG36" s="379"/>
      <c r="AH36" s="369"/>
      <c r="AI36" s="380"/>
      <c r="AJ36" s="379"/>
      <c r="AK36" s="380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</row>
    <row r="37" spans="2:64" s="111" customFormat="1" ht="11.25" customHeight="1">
      <c r="B37" s="526">
        <v>3</v>
      </c>
      <c r="C37" s="397" t="str">
        <f ca="1">K6</f>
        <v>チェルビアット</v>
      </c>
      <c r="D37" s="348"/>
      <c r="E37" s="348"/>
      <c r="F37" s="348"/>
      <c r="G37" s="348"/>
      <c r="H37" s="378"/>
      <c r="I37" s="393" t="str">
        <f>IF(OR(J37="",M37=""),"",IF(J37&gt;M37,"○",IF(J37=M37,"△","●")))</f>
        <v>△</v>
      </c>
      <c r="J37" s="381">
        <f>IF(Y33="","",Y33)</f>
        <v>0</v>
      </c>
      <c r="K37" s="382"/>
      <c r="L37" s="385" t="s">
        <v>62</v>
      </c>
      <c r="M37" s="381">
        <f>IF(V33="","",V33)</f>
        <v>0</v>
      </c>
      <c r="N37" s="378"/>
      <c r="O37" s="393" t="str">
        <f>IF(OR(P37="",S37=""),"",IF(P37&gt;S37,"○",IF(P37=S37,"△","●")))</f>
        <v>○</v>
      </c>
      <c r="P37" s="381">
        <f>IF(Y35="","",Y35)</f>
        <v>5</v>
      </c>
      <c r="Q37" s="382"/>
      <c r="R37" s="385" t="s">
        <v>62</v>
      </c>
      <c r="S37" s="381">
        <f>IF(V35="","",V35)</f>
        <v>2</v>
      </c>
      <c r="T37" s="378"/>
      <c r="U37" s="387"/>
      <c r="V37" s="388"/>
      <c r="W37" s="388"/>
      <c r="X37" s="388"/>
      <c r="Y37" s="388"/>
      <c r="Z37" s="389"/>
      <c r="AA37" s="377">
        <f t="shared" si="35"/>
        <v>4</v>
      </c>
      <c r="AB37" s="378"/>
      <c r="AC37" s="377">
        <f t="shared" si="36"/>
        <v>5</v>
      </c>
      <c r="AD37" s="378"/>
      <c r="AE37" s="377">
        <f t="shared" si="37"/>
        <v>2</v>
      </c>
      <c r="AF37" s="378"/>
      <c r="AG37" s="377">
        <f t="shared" si="38"/>
        <v>3</v>
      </c>
      <c r="AH37" s="348"/>
      <c r="AI37" s="378"/>
      <c r="AJ37" s="377">
        <v>1</v>
      </c>
      <c r="AK37" s="378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</row>
    <row r="38" spans="2:64" s="111" customFormat="1" ht="11.25" customHeight="1">
      <c r="B38" s="526"/>
      <c r="C38" s="379"/>
      <c r="D38" s="369"/>
      <c r="E38" s="369"/>
      <c r="F38" s="369"/>
      <c r="G38" s="369"/>
      <c r="H38" s="380"/>
      <c r="I38" s="394"/>
      <c r="J38" s="383"/>
      <c r="K38" s="384"/>
      <c r="L38" s="386"/>
      <c r="M38" s="383"/>
      <c r="N38" s="380"/>
      <c r="O38" s="394"/>
      <c r="P38" s="383"/>
      <c r="Q38" s="384"/>
      <c r="R38" s="386"/>
      <c r="S38" s="383"/>
      <c r="T38" s="380"/>
      <c r="U38" s="390"/>
      <c r="V38" s="391"/>
      <c r="W38" s="391"/>
      <c r="X38" s="391"/>
      <c r="Y38" s="391"/>
      <c r="Z38" s="392"/>
      <c r="AA38" s="379"/>
      <c r="AB38" s="380"/>
      <c r="AC38" s="379"/>
      <c r="AD38" s="380"/>
      <c r="AE38" s="379"/>
      <c r="AF38" s="380"/>
      <c r="AG38" s="379"/>
      <c r="AH38" s="369"/>
      <c r="AI38" s="380"/>
      <c r="AJ38" s="379"/>
      <c r="AK38" s="380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</row>
    <row r="39" spans="2:64" s="111" customFormat="1" ht="11.25" customHeight="1"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</row>
    <row r="40" spans="2:64" s="111" customFormat="1" ht="11.25" customHeight="1">
      <c r="B40" s="403"/>
      <c r="C40" s="405" t="str">
        <f>X4</f>
        <v>ｆ</v>
      </c>
      <c r="D40" s="406"/>
      <c r="E40" s="406"/>
      <c r="F40" s="406"/>
      <c r="G40" s="406"/>
      <c r="H40" s="407"/>
      <c r="I40" s="377" t="str">
        <f ca="1">IF(C42="","",C42)</f>
        <v>ブラッドレスＳＳ</v>
      </c>
      <c r="J40" s="348"/>
      <c r="K40" s="348"/>
      <c r="L40" s="348"/>
      <c r="M40" s="348"/>
      <c r="N40" s="378"/>
      <c r="O40" s="377" t="str">
        <f ca="1">IF(C44="","",C44)</f>
        <v>ともぞうＳＣ Ｂ</v>
      </c>
      <c r="P40" s="348"/>
      <c r="Q40" s="348"/>
      <c r="R40" s="348"/>
      <c r="S40" s="348"/>
      <c r="T40" s="378"/>
      <c r="U40" s="377" t="str">
        <f ca="1">IF(C46="","",C46)</f>
        <v>泉ＦＣ宇都宮</v>
      </c>
      <c r="V40" s="348"/>
      <c r="W40" s="348"/>
      <c r="X40" s="348"/>
      <c r="Y40" s="348"/>
      <c r="Z40" s="378"/>
      <c r="AA40" s="377" t="str">
        <f ca="1">IF(C48="","",C48)</f>
        <v>ウエストフットコム</v>
      </c>
      <c r="AB40" s="348"/>
      <c r="AC40" s="348"/>
      <c r="AD40" s="348"/>
      <c r="AE40" s="348"/>
      <c r="AF40" s="378"/>
      <c r="AG40" s="377" t="s">
        <v>101</v>
      </c>
      <c r="AH40" s="378"/>
      <c r="AI40" s="377" t="s">
        <v>98</v>
      </c>
      <c r="AJ40" s="378"/>
      <c r="AK40" s="377" t="s">
        <v>102</v>
      </c>
      <c r="AL40" s="378"/>
      <c r="AM40" s="377" t="s">
        <v>103</v>
      </c>
      <c r="AN40" s="348"/>
      <c r="AO40" s="378"/>
      <c r="AP40" s="377" t="s">
        <v>104</v>
      </c>
      <c r="AQ40" s="378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</row>
    <row r="41" spans="2:64" s="111" customFormat="1" ht="11.25" customHeight="1">
      <c r="B41" s="404"/>
      <c r="C41" s="408"/>
      <c r="D41" s="409"/>
      <c r="E41" s="409"/>
      <c r="F41" s="409"/>
      <c r="G41" s="409"/>
      <c r="H41" s="410"/>
      <c r="I41" s="379"/>
      <c r="J41" s="369"/>
      <c r="K41" s="369"/>
      <c r="L41" s="369"/>
      <c r="M41" s="369"/>
      <c r="N41" s="380"/>
      <c r="O41" s="379"/>
      <c r="P41" s="369"/>
      <c r="Q41" s="369"/>
      <c r="R41" s="369"/>
      <c r="S41" s="369"/>
      <c r="T41" s="380"/>
      <c r="U41" s="379"/>
      <c r="V41" s="369"/>
      <c r="W41" s="369"/>
      <c r="X41" s="369"/>
      <c r="Y41" s="369"/>
      <c r="Z41" s="380"/>
      <c r="AA41" s="379"/>
      <c r="AB41" s="369"/>
      <c r="AC41" s="369"/>
      <c r="AD41" s="369"/>
      <c r="AE41" s="369"/>
      <c r="AF41" s="380"/>
      <c r="AG41" s="379"/>
      <c r="AH41" s="380"/>
      <c r="AI41" s="379"/>
      <c r="AJ41" s="380"/>
      <c r="AK41" s="379"/>
      <c r="AL41" s="380"/>
      <c r="AM41" s="379"/>
      <c r="AN41" s="369"/>
      <c r="AO41" s="380"/>
      <c r="AP41" s="379"/>
      <c r="AQ41" s="380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</row>
    <row r="42" spans="2:64" s="111" customFormat="1" ht="11.25" customHeight="1">
      <c r="B42" s="526">
        <v>4</v>
      </c>
      <c r="C42" s="397" t="str">
        <f ca="1">AA4</f>
        <v>ブラッドレスＳＳ</v>
      </c>
      <c r="D42" s="348"/>
      <c r="E42" s="348"/>
      <c r="F42" s="348"/>
      <c r="G42" s="348"/>
      <c r="H42" s="378"/>
      <c r="I42" s="387"/>
      <c r="J42" s="388"/>
      <c r="K42" s="388"/>
      <c r="L42" s="388"/>
      <c r="M42" s="388"/>
      <c r="N42" s="389"/>
      <c r="O42" s="393" t="str">
        <f>IF(OR(P42="",S42=""),"",IF(P42&gt;S42,"○",IF(P42=S42,"△","●")))</f>
        <v>○</v>
      </c>
      <c r="P42" s="381">
        <f>$Q$12</f>
        <v>2</v>
      </c>
      <c r="Q42" s="382"/>
      <c r="R42" s="385" t="s">
        <v>62</v>
      </c>
      <c r="S42" s="381">
        <f>$V$12</f>
        <v>0</v>
      </c>
      <c r="T42" s="378"/>
      <c r="U42" s="393" t="str">
        <f>IF(OR(V42="",Y42=""),"",IF(V42&gt;Y42,"○",IF(V42=Y42,"△","●")))</f>
        <v>○</v>
      </c>
      <c r="V42" s="381">
        <f>$Q$18</f>
        <v>1</v>
      </c>
      <c r="W42" s="382"/>
      <c r="X42" s="385" t="s">
        <v>62</v>
      </c>
      <c r="Y42" s="381">
        <f>$V$18</f>
        <v>0</v>
      </c>
      <c r="Z42" s="378"/>
      <c r="AA42" s="393" t="str">
        <f t="shared" ref="AA42:AA46" si="39">IF(OR(AB42="",AE42=""),"",IF(AB42&gt;AE42,"○",IF(AB42=AE42,"△","●")))</f>
        <v>○</v>
      </c>
      <c r="AB42" s="381">
        <f>$Q$24</f>
        <v>3</v>
      </c>
      <c r="AC42" s="382"/>
      <c r="AD42" s="385" t="s">
        <v>62</v>
      </c>
      <c r="AE42" s="381">
        <f>$V$24</f>
        <v>0</v>
      </c>
      <c r="AF42" s="378"/>
      <c r="AG42" s="377">
        <f t="shared" ref="AG42:AG46" si="40">IF(AND($J42="",$P42="",$V42="",$AB42=""),"",COUNTIF($I42:$AF42,"○")*3+COUNTIF($I42:$AF42,"△")*1)</f>
        <v>9</v>
      </c>
      <c r="AH42" s="378"/>
      <c r="AI42" s="377">
        <f>IF(AND($J42="",$P42="",$V42="",$AB42=""),"",SUM($J42,$P42,$V42,$AB42))</f>
        <v>6</v>
      </c>
      <c r="AJ42" s="378"/>
      <c r="AK42" s="377">
        <f t="shared" ref="AK42:AK46" si="41">IF(AND($M42="",$S42="",$Y42="",$AE42),"",SUM($M42,$S42,$Y42,$AE42))</f>
        <v>0</v>
      </c>
      <c r="AL42" s="378"/>
      <c r="AM42" s="377">
        <f>IF(OR(AI42="",AK42=""),"",AI42-AK42)</f>
        <v>6</v>
      </c>
      <c r="AN42" s="348"/>
      <c r="AO42" s="378"/>
      <c r="AP42" s="377">
        <v>1</v>
      </c>
      <c r="AQ42" s="378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</row>
    <row r="43" spans="2:64" s="111" customFormat="1" ht="11.25" customHeight="1">
      <c r="B43" s="526"/>
      <c r="C43" s="379"/>
      <c r="D43" s="369"/>
      <c r="E43" s="369"/>
      <c r="F43" s="369"/>
      <c r="G43" s="369"/>
      <c r="H43" s="380"/>
      <c r="I43" s="390"/>
      <c r="J43" s="391"/>
      <c r="K43" s="391"/>
      <c r="L43" s="391"/>
      <c r="M43" s="391"/>
      <c r="N43" s="392"/>
      <c r="O43" s="394"/>
      <c r="P43" s="383"/>
      <c r="Q43" s="384"/>
      <c r="R43" s="386"/>
      <c r="S43" s="383"/>
      <c r="T43" s="380"/>
      <c r="U43" s="394"/>
      <c r="V43" s="383"/>
      <c r="W43" s="384"/>
      <c r="X43" s="386"/>
      <c r="Y43" s="383"/>
      <c r="Z43" s="380"/>
      <c r="AA43" s="394"/>
      <c r="AB43" s="383"/>
      <c r="AC43" s="384"/>
      <c r="AD43" s="386"/>
      <c r="AE43" s="383"/>
      <c r="AF43" s="380"/>
      <c r="AG43" s="379"/>
      <c r="AH43" s="380"/>
      <c r="AI43" s="379"/>
      <c r="AJ43" s="380"/>
      <c r="AK43" s="379"/>
      <c r="AL43" s="380"/>
      <c r="AM43" s="379"/>
      <c r="AN43" s="369"/>
      <c r="AO43" s="380"/>
      <c r="AP43" s="379"/>
      <c r="AQ43" s="380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</row>
    <row r="44" spans="2:64" s="111" customFormat="1" ht="11.25" customHeight="1">
      <c r="B44" s="526">
        <v>5</v>
      </c>
      <c r="C44" s="397" t="str">
        <f ca="1">AA5</f>
        <v>ともぞうＳＣ Ｂ</v>
      </c>
      <c r="D44" s="348"/>
      <c r="E44" s="348"/>
      <c r="F44" s="348"/>
      <c r="G44" s="348"/>
      <c r="H44" s="378"/>
      <c r="I44" s="393" t="str">
        <f t="shared" ref="I44:I48" si="42">IF(OR(J44="",M44=""),"",IF(J44&gt;M44,"○",IF(J44=M44,"△","●")))</f>
        <v>●</v>
      </c>
      <c r="J44" s="381">
        <f>IF(S42="","",S42)</f>
        <v>0</v>
      </c>
      <c r="K44" s="382"/>
      <c r="L44" s="385" t="s">
        <v>62</v>
      </c>
      <c r="M44" s="381">
        <f>IF(P42="","",P42)</f>
        <v>2</v>
      </c>
      <c r="N44" s="378"/>
      <c r="O44" s="387"/>
      <c r="P44" s="388"/>
      <c r="Q44" s="388"/>
      <c r="R44" s="388"/>
      <c r="S44" s="388"/>
      <c r="T44" s="389"/>
      <c r="U44" s="393" t="str">
        <f>IF(OR(V44="",Y44=""),"",IF(V44&gt;Y44,"○",IF(V44=Y44,"△","●")))</f>
        <v>●</v>
      </c>
      <c r="V44" s="381">
        <f>$Q$26</f>
        <v>0</v>
      </c>
      <c r="W44" s="382"/>
      <c r="X44" s="385" t="s">
        <v>62</v>
      </c>
      <c r="Y44" s="381">
        <f>$V$26</f>
        <v>1</v>
      </c>
      <c r="Z44" s="378"/>
      <c r="AA44" s="393" t="str">
        <f t="shared" si="39"/>
        <v>○</v>
      </c>
      <c r="AB44" s="381">
        <f>$Q$20</f>
        <v>2</v>
      </c>
      <c r="AC44" s="382"/>
      <c r="AD44" s="385" t="s">
        <v>62</v>
      </c>
      <c r="AE44" s="381">
        <f>$V$20</f>
        <v>0</v>
      </c>
      <c r="AF44" s="378"/>
      <c r="AG44" s="377">
        <f t="shared" si="40"/>
        <v>3</v>
      </c>
      <c r="AH44" s="378"/>
      <c r="AI44" s="377">
        <f t="shared" ref="AI44" si="43">IF(AND($J44="",$P44="",$V44="",$AB44=""),"",SUM($J44,$P44,$V44,$AB44))</f>
        <v>2</v>
      </c>
      <c r="AJ44" s="378"/>
      <c r="AK44" s="377">
        <f t="shared" si="41"/>
        <v>3</v>
      </c>
      <c r="AL44" s="378"/>
      <c r="AM44" s="377">
        <f t="shared" ref="AM44" si="44">IF(OR(AI44="",AK44=""),"",AI44-AK44)</f>
        <v>-1</v>
      </c>
      <c r="AN44" s="348"/>
      <c r="AO44" s="378"/>
      <c r="AP44" s="377">
        <v>3</v>
      </c>
      <c r="AQ44" s="378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</row>
    <row r="45" spans="2:64" s="111" customFormat="1" ht="11.25" customHeight="1">
      <c r="B45" s="526"/>
      <c r="C45" s="379"/>
      <c r="D45" s="369"/>
      <c r="E45" s="369"/>
      <c r="F45" s="369"/>
      <c r="G45" s="369"/>
      <c r="H45" s="380"/>
      <c r="I45" s="394"/>
      <c r="J45" s="383"/>
      <c r="K45" s="384"/>
      <c r="L45" s="386"/>
      <c r="M45" s="383"/>
      <c r="N45" s="380"/>
      <c r="O45" s="390"/>
      <c r="P45" s="391"/>
      <c r="Q45" s="391"/>
      <c r="R45" s="391"/>
      <c r="S45" s="391"/>
      <c r="T45" s="392"/>
      <c r="U45" s="394"/>
      <c r="V45" s="383"/>
      <c r="W45" s="384"/>
      <c r="X45" s="386"/>
      <c r="Y45" s="383"/>
      <c r="Z45" s="380"/>
      <c r="AA45" s="394"/>
      <c r="AB45" s="383"/>
      <c r="AC45" s="384"/>
      <c r="AD45" s="386"/>
      <c r="AE45" s="383"/>
      <c r="AF45" s="380"/>
      <c r="AG45" s="379"/>
      <c r="AH45" s="380"/>
      <c r="AI45" s="379"/>
      <c r="AJ45" s="380"/>
      <c r="AK45" s="379"/>
      <c r="AL45" s="380"/>
      <c r="AM45" s="379"/>
      <c r="AN45" s="369"/>
      <c r="AO45" s="380"/>
      <c r="AP45" s="379"/>
      <c r="AQ45" s="380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</row>
    <row r="46" spans="2:64" s="111" customFormat="1" ht="11.25" customHeight="1">
      <c r="B46" s="526">
        <v>6</v>
      </c>
      <c r="C46" s="397" t="str">
        <f ca="1">AA6</f>
        <v>泉ＦＣ宇都宮</v>
      </c>
      <c r="D46" s="348"/>
      <c r="E46" s="348"/>
      <c r="F46" s="348"/>
      <c r="G46" s="348"/>
      <c r="H46" s="378"/>
      <c r="I46" s="393" t="str">
        <f t="shared" si="42"/>
        <v>●</v>
      </c>
      <c r="J46" s="381">
        <f>IF(Y42="","",Y42)</f>
        <v>0</v>
      </c>
      <c r="K46" s="382"/>
      <c r="L46" s="385" t="s">
        <v>62</v>
      </c>
      <c r="M46" s="381">
        <f>IF(V42="","",V42)</f>
        <v>1</v>
      </c>
      <c r="N46" s="378"/>
      <c r="O46" s="393" t="str">
        <f>IF(OR(P46="",S46=""),"",IF(P46&gt;S46,"○",IF(P46=S46,"△","●")))</f>
        <v>○</v>
      </c>
      <c r="P46" s="381">
        <f>IF(Y44="","",Y44)</f>
        <v>1</v>
      </c>
      <c r="Q46" s="382"/>
      <c r="R46" s="385" t="s">
        <v>62</v>
      </c>
      <c r="S46" s="381">
        <f>IF(V44="","",V44)</f>
        <v>0</v>
      </c>
      <c r="T46" s="378"/>
      <c r="U46" s="387"/>
      <c r="V46" s="388"/>
      <c r="W46" s="388"/>
      <c r="X46" s="388"/>
      <c r="Y46" s="388"/>
      <c r="Z46" s="389"/>
      <c r="AA46" s="393" t="str">
        <f t="shared" si="39"/>
        <v>△</v>
      </c>
      <c r="AB46" s="381">
        <f>$Q$14</f>
        <v>0</v>
      </c>
      <c r="AC46" s="382"/>
      <c r="AD46" s="385" t="s">
        <v>62</v>
      </c>
      <c r="AE46" s="381">
        <f>$V$14</f>
        <v>0</v>
      </c>
      <c r="AF46" s="378"/>
      <c r="AG46" s="377">
        <f t="shared" si="40"/>
        <v>4</v>
      </c>
      <c r="AH46" s="378"/>
      <c r="AI46" s="377">
        <f t="shared" ref="AI46" si="45">IF(AND($J46="",$P46="",$V46="",$AB46=""),"",SUM($J46,$P46,$V46,$AB46))</f>
        <v>1</v>
      </c>
      <c r="AJ46" s="378"/>
      <c r="AK46" s="377">
        <f t="shared" si="41"/>
        <v>1</v>
      </c>
      <c r="AL46" s="378"/>
      <c r="AM46" s="377">
        <f t="shared" ref="AM46" si="46">IF(OR(AI46="",AK46=""),"",AI46-AK46)</f>
        <v>0</v>
      </c>
      <c r="AN46" s="348"/>
      <c r="AO46" s="378"/>
      <c r="AP46" s="377">
        <v>2</v>
      </c>
      <c r="AQ46" s="378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</row>
    <row r="47" spans="2:64" s="111" customFormat="1" ht="11.25" customHeight="1">
      <c r="B47" s="526"/>
      <c r="C47" s="379"/>
      <c r="D47" s="369"/>
      <c r="E47" s="369"/>
      <c r="F47" s="369"/>
      <c r="G47" s="369"/>
      <c r="H47" s="380"/>
      <c r="I47" s="394"/>
      <c r="J47" s="383"/>
      <c r="K47" s="384"/>
      <c r="L47" s="386"/>
      <c r="M47" s="383"/>
      <c r="N47" s="380"/>
      <c r="O47" s="394"/>
      <c r="P47" s="383"/>
      <c r="Q47" s="384"/>
      <c r="R47" s="386"/>
      <c r="S47" s="383"/>
      <c r="T47" s="380"/>
      <c r="U47" s="390"/>
      <c r="V47" s="391"/>
      <c r="W47" s="391"/>
      <c r="X47" s="391"/>
      <c r="Y47" s="391"/>
      <c r="Z47" s="392"/>
      <c r="AA47" s="394"/>
      <c r="AB47" s="383"/>
      <c r="AC47" s="384"/>
      <c r="AD47" s="386"/>
      <c r="AE47" s="383"/>
      <c r="AF47" s="380"/>
      <c r="AG47" s="379"/>
      <c r="AH47" s="380"/>
      <c r="AI47" s="379"/>
      <c r="AJ47" s="380"/>
      <c r="AK47" s="379"/>
      <c r="AL47" s="380"/>
      <c r="AM47" s="379"/>
      <c r="AN47" s="369"/>
      <c r="AO47" s="380"/>
      <c r="AP47" s="379"/>
      <c r="AQ47" s="380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</row>
    <row r="48" spans="2:64" s="111" customFormat="1" ht="11.25" customHeight="1">
      <c r="B48" s="526">
        <v>7</v>
      </c>
      <c r="C48" s="397" t="str">
        <f ca="1">AA7</f>
        <v>ウエストフットコム</v>
      </c>
      <c r="D48" s="348"/>
      <c r="E48" s="348"/>
      <c r="F48" s="348"/>
      <c r="G48" s="348"/>
      <c r="H48" s="378"/>
      <c r="I48" s="393" t="str">
        <f t="shared" si="42"/>
        <v>●</v>
      </c>
      <c r="J48" s="381">
        <f>IF(AE42="","",AE42)</f>
        <v>0</v>
      </c>
      <c r="K48" s="382"/>
      <c r="L48" s="385" t="s">
        <v>62</v>
      </c>
      <c r="M48" s="381">
        <f>IF(AB42="","",AB42)</f>
        <v>3</v>
      </c>
      <c r="N48" s="378"/>
      <c r="O48" s="393" t="str">
        <f>IF(OR(P48="",S48=""),"",IF(P48&gt;S48,"○",IF(P48=S48,"△","●")))</f>
        <v>●</v>
      </c>
      <c r="P48" s="381">
        <f>IF(AE44="","",AE44)</f>
        <v>0</v>
      </c>
      <c r="Q48" s="382"/>
      <c r="R48" s="385" t="s">
        <v>62</v>
      </c>
      <c r="S48" s="381">
        <f>IF(AB44="","",AB44)</f>
        <v>2</v>
      </c>
      <c r="T48" s="378"/>
      <c r="U48" s="393" t="str">
        <f>IF(OR(V48="",Y48=""),"",IF(V48&gt;Y48,"○",IF(V48=Y48,"△","●")))</f>
        <v>△</v>
      </c>
      <c r="V48" s="381">
        <f>IF(AE46="","",AE46)</f>
        <v>0</v>
      </c>
      <c r="W48" s="382"/>
      <c r="X48" s="385" t="s">
        <v>62</v>
      </c>
      <c r="Y48" s="381">
        <f>IF(AB46="","",AB46)</f>
        <v>0</v>
      </c>
      <c r="Z48" s="378"/>
      <c r="AA48" s="387"/>
      <c r="AB48" s="388"/>
      <c r="AC48" s="388"/>
      <c r="AD48" s="388"/>
      <c r="AE48" s="388"/>
      <c r="AF48" s="389"/>
      <c r="AG48" s="377">
        <f>IF(AND($J48="",$P48="",$V48="",$AB48=""),"",COUNTIF($I48:$AF48,"○")*3+COUNTIF($I48:$AF48,"△")*1)</f>
        <v>1</v>
      </c>
      <c r="AH48" s="378"/>
      <c r="AI48" s="377">
        <f t="shared" ref="AI48" si="47">IF(AND($J48="",$P48="",$V48="",$AB48=""),"",SUM($J48,$P48,$V48,$AB48))</f>
        <v>0</v>
      </c>
      <c r="AJ48" s="378"/>
      <c r="AK48" s="377">
        <f>IF(AND($M48="",$S48="",$Y48="",$AE48),"",SUM($M48,$S48,$Y48,$AE48))</f>
        <v>5</v>
      </c>
      <c r="AL48" s="378"/>
      <c r="AM48" s="377">
        <f t="shared" ref="AM48" si="48">IF(OR(AI48="",AK48=""),"",AI48-AK48)</f>
        <v>-5</v>
      </c>
      <c r="AN48" s="348"/>
      <c r="AO48" s="378"/>
      <c r="AP48" s="377">
        <v>4</v>
      </c>
      <c r="AQ48" s="378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</row>
    <row r="49" spans="2:64" s="111" customFormat="1" ht="11.25" customHeight="1">
      <c r="B49" s="526"/>
      <c r="C49" s="379"/>
      <c r="D49" s="369"/>
      <c r="E49" s="369"/>
      <c r="F49" s="369"/>
      <c r="G49" s="369"/>
      <c r="H49" s="380"/>
      <c r="I49" s="394"/>
      <c r="J49" s="383"/>
      <c r="K49" s="384"/>
      <c r="L49" s="386"/>
      <c r="M49" s="383"/>
      <c r="N49" s="380"/>
      <c r="O49" s="394"/>
      <c r="P49" s="383"/>
      <c r="Q49" s="384"/>
      <c r="R49" s="386"/>
      <c r="S49" s="383"/>
      <c r="T49" s="380"/>
      <c r="U49" s="394"/>
      <c r="V49" s="383"/>
      <c r="W49" s="384"/>
      <c r="X49" s="386"/>
      <c r="Y49" s="383"/>
      <c r="Z49" s="380"/>
      <c r="AA49" s="390"/>
      <c r="AB49" s="391"/>
      <c r="AC49" s="391"/>
      <c r="AD49" s="391"/>
      <c r="AE49" s="391"/>
      <c r="AF49" s="392"/>
      <c r="AG49" s="379"/>
      <c r="AH49" s="380"/>
      <c r="AI49" s="379"/>
      <c r="AJ49" s="380"/>
      <c r="AK49" s="379"/>
      <c r="AL49" s="380"/>
      <c r="AM49" s="379"/>
      <c r="AN49" s="369"/>
      <c r="AO49" s="380"/>
      <c r="AP49" s="379"/>
      <c r="AQ49" s="380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</row>
    <row r="50" spans="2:64" ht="13.5">
      <c r="AS50" s="112"/>
      <c r="AT50" s="112"/>
    </row>
    <row r="51" spans="2:64" ht="14.25">
      <c r="B51" s="83"/>
      <c r="C51" s="83"/>
      <c r="D51" s="374" t="s">
        <v>105</v>
      </c>
      <c r="E51" s="374"/>
      <c r="F51" s="374"/>
      <c r="G51" s="374"/>
      <c r="H51" s="374"/>
      <c r="I51" s="374"/>
      <c r="J51" s="374" t="s">
        <v>97</v>
      </c>
      <c r="K51" s="374"/>
      <c r="L51" s="374"/>
      <c r="M51" s="374"/>
      <c r="N51" s="374"/>
      <c r="O51" s="374"/>
      <c r="P51" s="374"/>
      <c r="Q51" s="374"/>
      <c r="R51" s="374" t="s">
        <v>106</v>
      </c>
      <c r="S51" s="374"/>
      <c r="T51" s="374"/>
      <c r="U51" s="374"/>
      <c r="V51" s="374"/>
      <c r="W51" s="374"/>
      <c r="X51" s="374"/>
      <c r="Y51" s="374"/>
      <c r="Z51" s="374"/>
      <c r="AA51" s="374" t="s">
        <v>107</v>
      </c>
      <c r="AB51" s="374"/>
      <c r="AC51" s="374"/>
      <c r="AD51" s="374" t="s">
        <v>108</v>
      </c>
      <c r="AE51" s="374"/>
      <c r="AF51" s="374"/>
      <c r="AG51" s="374"/>
      <c r="AH51" s="374"/>
      <c r="AI51" s="374"/>
      <c r="AJ51" s="374"/>
      <c r="AK51" s="374"/>
      <c r="AL51" s="374"/>
      <c r="AM51" s="374"/>
      <c r="AN51" s="83"/>
      <c r="AO51" s="83"/>
      <c r="AP51" s="83"/>
      <c r="AS51" s="112"/>
      <c r="AT51" s="112"/>
    </row>
    <row r="52" spans="2:64" ht="18" customHeight="1">
      <c r="B52" s="83"/>
      <c r="C52" s="83"/>
      <c r="D52" s="374" t="s">
        <v>109</v>
      </c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6"/>
      <c r="AB52" s="376"/>
      <c r="AC52" s="376"/>
      <c r="AD52" s="375"/>
      <c r="AE52" s="375"/>
      <c r="AF52" s="375"/>
      <c r="AG52" s="375"/>
      <c r="AH52" s="375"/>
      <c r="AI52" s="375"/>
      <c r="AJ52" s="375"/>
      <c r="AK52" s="375"/>
      <c r="AL52" s="375"/>
      <c r="AM52" s="375"/>
      <c r="AN52" s="83"/>
      <c r="AO52" s="83"/>
      <c r="AP52" s="83"/>
    </row>
    <row r="53" spans="2:64" ht="18" customHeight="1">
      <c r="B53" s="83"/>
      <c r="C53" s="83"/>
      <c r="D53" s="374" t="s">
        <v>109</v>
      </c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Z53" s="374"/>
      <c r="AA53" s="374"/>
      <c r="AB53" s="374"/>
      <c r="AC53" s="374"/>
      <c r="AD53" s="375"/>
      <c r="AE53" s="375"/>
      <c r="AF53" s="375"/>
      <c r="AG53" s="375"/>
      <c r="AH53" s="375"/>
      <c r="AI53" s="375"/>
      <c r="AJ53" s="375"/>
      <c r="AK53" s="375"/>
      <c r="AL53" s="375"/>
      <c r="AM53" s="375"/>
      <c r="AN53" s="83"/>
      <c r="AO53" s="83"/>
      <c r="AP53" s="83"/>
    </row>
    <row r="54" spans="2:64" ht="18" customHeight="1">
      <c r="B54" s="83"/>
      <c r="C54" s="83"/>
      <c r="D54" s="374" t="s">
        <v>109</v>
      </c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374"/>
      <c r="X54" s="374"/>
      <c r="Y54" s="374"/>
      <c r="Z54" s="374"/>
      <c r="AA54" s="374"/>
      <c r="AB54" s="374"/>
      <c r="AC54" s="374"/>
      <c r="AD54" s="375"/>
      <c r="AE54" s="375"/>
      <c r="AF54" s="375"/>
      <c r="AG54" s="375"/>
      <c r="AH54" s="375"/>
      <c r="AI54" s="375"/>
      <c r="AJ54" s="375"/>
      <c r="AK54" s="375"/>
      <c r="AL54" s="375"/>
      <c r="AM54" s="375"/>
      <c r="AN54" s="83"/>
      <c r="AO54" s="83"/>
      <c r="AP54" s="83"/>
    </row>
  </sheetData>
  <mergeCells count="299">
    <mergeCell ref="D54:I54"/>
    <mergeCell ref="J54:Q54"/>
    <mergeCell ref="R54:Z54"/>
    <mergeCell ref="AA54:AC54"/>
    <mergeCell ref="AD54:AM54"/>
    <mergeCell ref="D52:I52"/>
    <mergeCell ref="J52:Q52"/>
    <mergeCell ref="R52:Z52"/>
    <mergeCell ref="AA52:AC52"/>
    <mergeCell ref="AD52:AM52"/>
    <mergeCell ref="D53:I53"/>
    <mergeCell ref="J53:Q53"/>
    <mergeCell ref="R53:Z53"/>
    <mergeCell ref="AA53:AC53"/>
    <mergeCell ref="AD53:AM53"/>
    <mergeCell ref="D51:I51"/>
    <mergeCell ref="J51:Q51"/>
    <mergeCell ref="R51:Z51"/>
    <mergeCell ref="AA51:AC51"/>
    <mergeCell ref="AD51:AM51"/>
    <mergeCell ref="V48:W49"/>
    <mergeCell ref="X48:X49"/>
    <mergeCell ref="Y48:Z49"/>
    <mergeCell ref="AA48:AF49"/>
    <mergeCell ref="AG48:AH49"/>
    <mergeCell ref="AI48:AJ49"/>
    <mergeCell ref="M48:N49"/>
    <mergeCell ref="O48:O49"/>
    <mergeCell ref="P48:Q49"/>
    <mergeCell ref="R48:R49"/>
    <mergeCell ref="S48:T49"/>
    <mergeCell ref="U48:U49"/>
    <mergeCell ref="AK46:AL47"/>
    <mergeCell ref="AM46:AO47"/>
    <mergeCell ref="AP46:AQ47"/>
    <mergeCell ref="B48:B49"/>
    <mergeCell ref="C48:H49"/>
    <mergeCell ref="I48:I49"/>
    <mergeCell ref="J48:K49"/>
    <mergeCell ref="L48:L49"/>
    <mergeCell ref="S46:T47"/>
    <mergeCell ref="U46:Z47"/>
    <mergeCell ref="AA46:AA47"/>
    <mergeCell ref="AB46:AC47"/>
    <mergeCell ref="AD46:AD47"/>
    <mergeCell ref="AE46:AF47"/>
    <mergeCell ref="AK48:AL49"/>
    <mergeCell ref="AM48:AO49"/>
    <mergeCell ref="AP48:AQ49"/>
    <mergeCell ref="AP44:AQ45"/>
    <mergeCell ref="B46:B47"/>
    <mergeCell ref="C46:H47"/>
    <mergeCell ref="I46:I47"/>
    <mergeCell ref="J46:K47"/>
    <mergeCell ref="L46:L47"/>
    <mergeCell ref="M46:N47"/>
    <mergeCell ref="O46:O47"/>
    <mergeCell ref="P46:Q47"/>
    <mergeCell ref="R46:R47"/>
    <mergeCell ref="AD44:AD45"/>
    <mergeCell ref="AE44:AF45"/>
    <mergeCell ref="AG44:AH45"/>
    <mergeCell ref="AI44:AJ45"/>
    <mergeCell ref="AK44:AL45"/>
    <mergeCell ref="AM44:AO45"/>
    <mergeCell ref="U44:U45"/>
    <mergeCell ref="V44:W45"/>
    <mergeCell ref="X44:X45"/>
    <mergeCell ref="Y44:Z45"/>
    <mergeCell ref="AA44:AA45"/>
    <mergeCell ref="AB44:AC45"/>
    <mergeCell ref="AG46:AH47"/>
    <mergeCell ref="AI46:AJ47"/>
    <mergeCell ref="B44:B45"/>
    <mergeCell ref="C44:H45"/>
    <mergeCell ref="I44:I45"/>
    <mergeCell ref="J44:K45"/>
    <mergeCell ref="L44:L45"/>
    <mergeCell ref="M44:N45"/>
    <mergeCell ref="O44:T45"/>
    <mergeCell ref="AA42:AA43"/>
    <mergeCell ref="AB42:AC43"/>
    <mergeCell ref="R42:R43"/>
    <mergeCell ref="S42:T43"/>
    <mergeCell ref="U42:U43"/>
    <mergeCell ref="V42:W43"/>
    <mergeCell ref="X42:X43"/>
    <mergeCell ref="Y42:Z43"/>
    <mergeCell ref="AM40:AO41"/>
    <mergeCell ref="AP40:AQ41"/>
    <mergeCell ref="B42:B43"/>
    <mergeCell ref="C42:H43"/>
    <mergeCell ref="I42:N43"/>
    <mergeCell ref="O42:O43"/>
    <mergeCell ref="P42:Q43"/>
    <mergeCell ref="AK42:AL43"/>
    <mergeCell ref="AM42:AO43"/>
    <mergeCell ref="AP42:AQ43"/>
    <mergeCell ref="AD42:AD43"/>
    <mergeCell ref="AE42:AF43"/>
    <mergeCell ref="AG42:AH43"/>
    <mergeCell ref="AI42:AJ43"/>
    <mergeCell ref="B40:B41"/>
    <mergeCell ref="C40:H41"/>
    <mergeCell ref="I40:N41"/>
    <mergeCell ref="O40:T41"/>
    <mergeCell ref="U40:Z41"/>
    <mergeCell ref="AA40:AF41"/>
    <mergeCell ref="U37:Z38"/>
    <mergeCell ref="AA37:AB38"/>
    <mergeCell ref="AC35:AD36"/>
    <mergeCell ref="AE35:AF36"/>
    <mergeCell ref="AG35:AI36"/>
    <mergeCell ref="AG40:AH41"/>
    <mergeCell ref="AI40:AJ41"/>
    <mergeCell ref="AJ35:AK36"/>
    <mergeCell ref="X35:X36"/>
    <mergeCell ref="Y35:Z36"/>
    <mergeCell ref="AA35:AB36"/>
    <mergeCell ref="AC37:AD38"/>
    <mergeCell ref="AE37:AF38"/>
    <mergeCell ref="AG37:AI38"/>
    <mergeCell ref="AJ37:AK38"/>
    <mergeCell ref="AK40:AL41"/>
    <mergeCell ref="X33:X34"/>
    <mergeCell ref="Y33:Z34"/>
    <mergeCell ref="AA33:AB34"/>
    <mergeCell ref="S33:T34"/>
    <mergeCell ref="U33:U34"/>
    <mergeCell ref="B37:B38"/>
    <mergeCell ref="C37:H38"/>
    <mergeCell ref="I37:I38"/>
    <mergeCell ref="J37:K38"/>
    <mergeCell ref="L37:L38"/>
    <mergeCell ref="M37:N38"/>
    <mergeCell ref="O35:T36"/>
    <mergeCell ref="U35:U36"/>
    <mergeCell ref="V35:W36"/>
    <mergeCell ref="B35:B36"/>
    <mergeCell ref="C35:H36"/>
    <mergeCell ref="I35:I36"/>
    <mergeCell ref="J35:K36"/>
    <mergeCell ref="L35:L36"/>
    <mergeCell ref="M35:N36"/>
    <mergeCell ref="O37:O38"/>
    <mergeCell ref="P37:Q38"/>
    <mergeCell ref="R37:R38"/>
    <mergeCell ref="S37:T38"/>
    <mergeCell ref="L28:P29"/>
    <mergeCell ref="Q28:R29"/>
    <mergeCell ref="V28:W29"/>
    <mergeCell ref="X28:AB29"/>
    <mergeCell ref="AC28:AD29"/>
    <mergeCell ref="AE31:AF32"/>
    <mergeCell ref="AG31:AI32"/>
    <mergeCell ref="AJ31:AK32"/>
    <mergeCell ref="B33:B34"/>
    <mergeCell ref="C33:H34"/>
    <mergeCell ref="I33:N34"/>
    <mergeCell ref="O33:O34"/>
    <mergeCell ref="P33:Q34"/>
    <mergeCell ref="R33:R34"/>
    <mergeCell ref="B31:B32"/>
    <mergeCell ref="C31:H32"/>
    <mergeCell ref="I31:N32"/>
    <mergeCell ref="O31:T32"/>
    <mergeCell ref="U31:Z32"/>
    <mergeCell ref="AA31:AB32"/>
    <mergeCell ref="AC33:AD34"/>
    <mergeCell ref="AE33:AF34"/>
    <mergeCell ref="AG33:AI34"/>
    <mergeCell ref="AJ33:AK34"/>
    <mergeCell ref="V33:W34"/>
    <mergeCell ref="AC31:AD32"/>
    <mergeCell ref="AE26:AH27"/>
    <mergeCell ref="AI26:AP27"/>
    <mergeCell ref="B24:B25"/>
    <mergeCell ref="C24:E25"/>
    <mergeCell ref="F24:I25"/>
    <mergeCell ref="J24:P25"/>
    <mergeCell ref="Q24:R25"/>
    <mergeCell ref="V24:W25"/>
    <mergeCell ref="X24:AD25"/>
    <mergeCell ref="AE24:AH25"/>
    <mergeCell ref="AI24:AP25"/>
    <mergeCell ref="B26:B27"/>
    <mergeCell ref="C26:E27"/>
    <mergeCell ref="F26:I27"/>
    <mergeCell ref="J26:P27"/>
    <mergeCell ref="Q26:R27"/>
    <mergeCell ref="V26:W27"/>
    <mergeCell ref="X26:AD27"/>
    <mergeCell ref="B28:B29"/>
    <mergeCell ref="C28:E29"/>
    <mergeCell ref="F28:I29"/>
    <mergeCell ref="J28:K29"/>
    <mergeCell ref="X20:AD21"/>
    <mergeCell ref="AE20:AH21"/>
    <mergeCell ref="AI20:AP21"/>
    <mergeCell ref="B22:B23"/>
    <mergeCell ref="C22:E23"/>
    <mergeCell ref="F22:I23"/>
    <mergeCell ref="J22:P23"/>
    <mergeCell ref="Q22:R23"/>
    <mergeCell ref="V22:W23"/>
    <mergeCell ref="X22:AD23"/>
    <mergeCell ref="B20:B21"/>
    <mergeCell ref="C20:E21"/>
    <mergeCell ref="F20:I21"/>
    <mergeCell ref="J20:P21"/>
    <mergeCell ref="Q20:R21"/>
    <mergeCell ref="V20:W21"/>
    <mergeCell ref="AE22:AH23"/>
    <mergeCell ref="AI22:AP23"/>
    <mergeCell ref="B18:B19"/>
    <mergeCell ref="C18:E19"/>
    <mergeCell ref="F18:I19"/>
    <mergeCell ref="J18:P19"/>
    <mergeCell ref="Q18:R19"/>
    <mergeCell ref="V18:W19"/>
    <mergeCell ref="X18:AD19"/>
    <mergeCell ref="AE18:AH19"/>
    <mergeCell ref="AI18:AP19"/>
    <mergeCell ref="Q9:W9"/>
    <mergeCell ref="AE14:AH15"/>
    <mergeCell ref="AI14:AP15"/>
    <mergeCell ref="B16:B17"/>
    <mergeCell ref="C16:E17"/>
    <mergeCell ref="F16:I17"/>
    <mergeCell ref="J16:P17"/>
    <mergeCell ref="Q16:R17"/>
    <mergeCell ref="V16:W17"/>
    <mergeCell ref="X16:AD17"/>
    <mergeCell ref="AE16:AH17"/>
    <mergeCell ref="AI16:AP17"/>
    <mergeCell ref="B14:B15"/>
    <mergeCell ref="C14:E15"/>
    <mergeCell ref="F14:I15"/>
    <mergeCell ref="J14:P15"/>
    <mergeCell ref="Q14:R15"/>
    <mergeCell ref="V14:W15"/>
    <mergeCell ref="X14:AD15"/>
    <mergeCell ref="AI9:AP9"/>
    <mergeCell ref="X9:AD9"/>
    <mergeCell ref="AE9:AH9"/>
    <mergeCell ref="X12:AD13"/>
    <mergeCell ref="AE12:AH13"/>
    <mergeCell ref="AI12:AP13"/>
    <mergeCell ref="B10:B11"/>
    <mergeCell ref="C10:E11"/>
    <mergeCell ref="F10:I11"/>
    <mergeCell ref="J10:P11"/>
    <mergeCell ref="Q10:R11"/>
    <mergeCell ref="V10:W11"/>
    <mergeCell ref="X10:AD11"/>
    <mergeCell ref="AE10:AH11"/>
    <mergeCell ref="AI10:AP11"/>
    <mergeCell ref="B12:B13"/>
    <mergeCell ref="C12:E13"/>
    <mergeCell ref="F12:I13"/>
    <mergeCell ref="J12:P13"/>
    <mergeCell ref="Q12:R13"/>
    <mergeCell ref="V12:W13"/>
    <mergeCell ref="C9:E9"/>
    <mergeCell ref="F9:I9"/>
    <mergeCell ref="J9:P9"/>
    <mergeCell ref="A1:AQ1"/>
    <mergeCell ref="AE28:AH29"/>
    <mergeCell ref="AI28:AP29"/>
    <mergeCell ref="K4:Q4"/>
    <mergeCell ref="R4:T4"/>
    <mergeCell ref="K5:Q5"/>
    <mergeCell ref="R5:T5"/>
    <mergeCell ref="K6:Q6"/>
    <mergeCell ref="I6:J6"/>
    <mergeCell ref="Y6:Z6"/>
    <mergeCell ref="Y7:Z7"/>
    <mergeCell ref="I4:J4"/>
    <mergeCell ref="X4:X7"/>
    <mergeCell ref="Y4:Z4"/>
    <mergeCell ref="I5:J5"/>
    <mergeCell ref="Y5:Z5"/>
    <mergeCell ref="R6:T6"/>
    <mergeCell ref="AA4:AG4"/>
    <mergeCell ref="AH4:AJ4"/>
    <mergeCell ref="AA5:AG5"/>
    <mergeCell ref="AH5:AJ5"/>
    <mergeCell ref="AM2:AO2"/>
    <mergeCell ref="H4:H6"/>
    <mergeCell ref="AA6:AG6"/>
    <mergeCell ref="AH6:AJ6"/>
    <mergeCell ref="AA7:AG7"/>
    <mergeCell ref="AH7:AJ7"/>
    <mergeCell ref="C2:F2"/>
    <mergeCell ref="G2:O2"/>
    <mergeCell ref="P2:S2"/>
    <mergeCell ref="T2:AB2"/>
    <mergeCell ref="AC2:AF2"/>
    <mergeCell ref="AG2:AL2"/>
  </mergeCells>
  <phoneticPr fontId="28"/>
  <conditionalFormatting sqref="AM2:AO2">
    <cfRule type="expression" dxfId="125" priority="17">
      <formula>WEEKDAY(AM2)=7</formula>
    </cfRule>
    <cfRule type="expression" dxfId="124" priority="18">
      <formula>WEEKDAY(AM2)=1</formula>
    </cfRule>
  </conditionalFormatting>
  <conditionalFormatting sqref="AM2:AO2">
    <cfRule type="expression" dxfId="123" priority="15">
      <formula>WEEKDAY(AM2)=7</formula>
    </cfRule>
    <cfRule type="expression" dxfId="122" priority="16">
      <formula>WEEKDAY(AM2)=1</formula>
    </cfRule>
  </conditionalFormatting>
  <conditionalFormatting sqref="AM2:AO2">
    <cfRule type="expression" dxfId="121" priority="13">
      <formula>WEEKDAY(AM2)=7</formula>
    </cfRule>
    <cfRule type="expression" dxfId="120" priority="14">
      <formula>WEEKDAY(AM2)=1</formula>
    </cfRule>
  </conditionalFormatting>
  <conditionalFormatting sqref="AM2:AO2">
    <cfRule type="expression" dxfId="119" priority="11">
      <formula>WEEKDAY(AM2)=7</formula>
    </cfRule>
    <cfRule type="expression" dxfId="118" priority="12">
      <formula>WEEKDAY(AM2)=1</formula>
    </cfRule>
  </conditionalFormatting>
  <conditionalFormatting sqref="AM2:AO2">
    <cfRule type="expression" dxfId="117" priority="9">
      <formula>WEEKDAY(AM2)=7</formula>
    </cfRule>
    <cfRule type="expression" dxfId="116" priority="10">
      <formula>WEEKDAY(AM2)=1</formula>
    </cfRule>
  </conditionalFormatting>
  <conditionalFormatting sqref="AM2:AO2">
    <cfRule type="expression" dxfId="115" priority="7">
      <formula>WEEKDAY(AM2)=7</formula>
    </cfRule>
    <cfRule type="expression" dxfId="114" priority="8">
      <formula>WEEKDAY(AM2)=1</formula>
    </cfRule>
  </conditionalFormatting>
  <conditionalFormatting sqref="AM2:AO2">
    <cfRule type="expression" dxfId="113" priority="5">
      <formula>WEEKDAY(AM2)=7</formula>
    </cfRule>
    <cfRule type="expression" dxfId="112" priority="6">
      <formula>WEEKDAY(AM2)=1</formula>
    </cfRule>
  </conditionalFormatting>
  <conditionalFormatting sqref="AM2:AO2">
    <cfRule type="expression" dxfId="111" priority="3">
      <formula>WEEKDAY(AM2)=7</formula>
    </cfRule>
    <cfRule type="expression" dxfId="110" priority="4">
      <formula>WEEKDAY(AM2)=1</formula>
    </cfRule>
  </conditionalFormatting>
  <conditionalFormatting sqref="AM2:AO2">
    <cfRule type="expression" dxfId="109" priority="1">
      <formula>WEEKDAY(AM2)=7</formula>
    </cfRule>
    <cfRule type="expression" dxfId="108" priority="2">
      <formula>WEEKDAY(AM2)=1</formula>
    </cfRule>
  </conditionalFormatting>
  <printOptions horizontalCentered="1" verticalCentered="1"/>
  <pageMargins left="0.196527777777778" right="0.196527777777778" top="0" bottom="0" header="0" footer="0"/>
  <pageSetup paperSize="9" scale="74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52"/>
  <sheetViews>
    <sheetView view="pageBreakPreview" topLeftCell="A3" zoomScaleNormal="100" zoomScaleSheetLayoutView="100" workbookViewId="0">
      <selection sqref="A1:AP2"/>
    </sheetView>
  </sheetViews>
  <sheetFormatPr defaultColWidth="3.5" defaultRowHeight="18" customHeight="1"/>
  <cols>
    <col min="1" max="43" width="3.5" style="81"/>
    <col min="44" max="44" width="3.5" style="81" customWidth="1"/>
    <col min="45" max="46" width="3.5" style="83" hidden="1" customWidth="1"/>
    <col min="47" max="47" width="3.5" style="81" customWidth="1"/>
    <col min="48" max="49" width="3.5" style="81"/>
    <col min="50" max="50" width="3.875" style="81" customWidth="1"/>
    <col min="51" max="16384" width="3.5" style="81"/>
  </cols>
  <sheetData>
    <row r="1" spans="1:50" ht="41.25" customHeight="1">
      <c r="A1" s="486" t="s">
        <v>187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7"/>
      <c r="AH1" s="487"/>
      <c r="AI1" s="487"/>
      <c r="AJ1" s="487"/>
      <c r="AK1" s="487"/>
      <c r="AL1" s="487"/>
      <c r="AM1" s="487"/>
      <c r="AN1" s="487"/>
      <c r="AO1" s="487"/>
      <c r="AP1" s="487"/>
      <c r="AQ1" s="488"/>
      <c r="AS1" s="82">
        <v>1</v>
      </c>
    </row>
    <row r="2" spans="1:50" ht="18" customHeight="1">
      <c r="C2" s="489" t="s">
        <v>91</v>
      </c>
      <c r="D2" s="489"/>
      <c r="E2" s="489"/>
      <c r="F2" s="489"/>
      <c r="G2" s="490" t="str">
        <f ca="1">INDIRECT("４月２０日組合せ!u"&amp;2*ROW()+1+19*($AS$1-1))</f>
        <v>石井緑地No.３  会場</v>
      </c>
      <c r="H2" s="490"/>
      <c r="I2" s="490"/>
      <c r="J2" s="490"/>
      <c r="K2" s="490"/>
      <c r="L2" s="490"/>
      <c r="M2" s="490"/>
      <c r="N2" s="490"/>
      <c r="O2" s="490"/>
      <c r="P2" s="489" t="s">
        <v>92</v>
      </c>
      <c r="Q2" s="489"/>
      <c r="R2" s="489"/>
      <c r="S2" s="489"/>
      <c r="T2" s="491" t="str">
        <f ca="1">K6</f>
        <v>ＦＣアネーロ</v>
      </c>
      <c r="U2" s="492"/>
      <c r="V2" s="492"/>
      <c r="W2" s="492"/>
      <c r="X2" s="492"/>
      <c r="Y2" s="492"/>
      <c r="Z2" s="492"/>
      <c r="AA2" s="492"/>
      <c r="AB2" s="492"/>
      <c r="AC2" s="489" t="s">
        <v>93</v>
      </c>
      <c r="AD2" s="489"/>
      <c r="AE2" s="489"/>
      <c r="AF2" s="489"/>
      <c r="AG2" s="493">
        <v>43575</v>
      </c>
      <c r="AH2" s="494"/>
      <c r="AI2" s="494"/>
      <c r="AJ2" s="494"/>
      <c r="AK2" s="494"/>
      <c r="AL2" s="494"/>
      <c r="AM2" s="495" t="str">
        <f>"（"&amp;TEXT(AG2,"aaa")&amp;"）"</f>
        <v>（土）</v>
      </c>
      <c r="AN2" s="495"/>
      <c r="AO2" s="496"/>
      <c r="AP2" s="84"/>
    </row>
    <row r="3" spans="1:50" ht="18" customHeight="1"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6"/>
      <c r="X3" s="86"/>
      <c r="Y3" s="86"/>
      <c r="Z3" s="86"/>
      <c r="AA3" s="86"/>
      <c r="AB3" s="86"/>
      <c r="AC3" s="86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</row>
    <row r="4" spans="1:50" ht="18" customHeight="1">
      <c r="H4" s="502" t="s">
        <v>197</v>
      </c>
      <c r="I4" s="505">
        <v>1</v>
      </c>
      <c r="J4" s="505"/>
      <c r="K4" s="293" t="str">
        <f ca="1">INDIRECT("４月２０日組合せ!x"&amp;2*ROW()+19*($AS$1-1))</f>
        <v>細谷ＳＣ</v>
      </c>
      <c r="L4" s="294"/>
      <c r="M4" s="294"/>
      <c r="N4" s="294"/>
      <c r="O4" s="294"/>
      <c r="P4" s="294"/>
      <c r="Q4" s="294"/>
      <c r="R4" s="299"/>
      <c r="S4" s="294"/>
      <c r="T4" s="300"/>
      <c r="X4" s="506" t="s">
        <v>198</v>
      </c>
      <c r="Y4" s="509">
        <v>4</v>
      </c>
      <c r="Z4" s="510"/>
      <c r="AA4" s="293" t="str">
        <f ca="1">INDIRECT("４月２０日組合せ!x"&amp;2*ROW()+19*($AS$1-1)+6)</f>
        <v>ＳＵＧＡＯ ＳＣ</v>
      </c>
      <c r="AB4" s="294"/>
      <c r="AC4" s="294"/>
      <c r="AD4" s="294"/>
      <c r="AE4" s="294"/>
      <c r="AF4" s="294"/>
      <c r="AG4" s="294"/>
      <c r="AH4" s="299"/>
      <c r="AI4" s="294"/>
      <c r="AJ4" s="300"/>
    </row>
    <row r="5" spans="1:50" ht="18" customHeight="1">
      <c r="H5" s="503"/>
      <c r="I5" s="519">
        <v>2</v>
      </c>
      <c r="J5" s="519"/>
      <c r="K5" s="500" t="str">
        <f t="shared" ref="K5:K6" ca="1" si="0">INDIRECT("４月２０日組合せ!x"&amp;2*ROW()+19*($AS$1-1))</f>
        <v>サウス宇都宮ＳＣ</v>
      </c>
      <c r="L5" s="501"/>
      <c r="M5" s="501"/>
      <c r="N5" s="501"/>
      <c r="O5" s="501"/>
      <c r="P5" s="501"/>
      <c r="Q5" s="501"/>
      <c r="R5" s="301"/>
      <c r="S5" s="302"/>
      <c r="T5" s="303"/>
      <c r="X5" s="507"/>
      <c r="Y5" s="512">
        <v>5</v>
      </c>
      <c r="Z5" s="513"/>
      <c r="AA5" s="537" t="str">
        <f t="shared" ref="AA5:AA6" ca="1" si="1">INDIRECT("４月２０日組合せ!x"&amp;2*ROW()+19*($AS$1-1)+6)</f>
        <v>富士見ＳＳＳ</v>
      </c>
      <c r="AB5" s="537"/>
      <c r="AC5" s="537"/>
      <c r="AD5" s="537"/>
      <c r="AE5" s="537"/>
      <c r="AF5" s="537"/>
      <c r="AG5" s="500"/>
      <c r="AH5" s="538"/>
      <c r="AI5" s="537"/>
      <c r="AJ5" s="537"/>
    </row>
    <row r="6" spans="1:50" ht="18" customHeight="1">
      <c r="H6" s="504"/>
      <c r="I6" s="520">
        <v>3</v>
      </c>
      <c r="J6" s="520"/>
      <c r="K6" s="521" t="str">
        <f t="shared" ca="1" si="0"/>
        <v>ＦＣアネーロ</v>
      </c>
      <c r="L6" s="522"/>
      <c r="M6" s="522"/>
      <c r="N6" s="522"/>
      <c r="O6" s="522"/>
      <c r="P6" s="522"/>
      <c r="Q6" s="522"/>
      <c r="R6" s="523" t="s">
        <v>189</v>
      </c>
      <c r="S6" s="524"/>
      <c r="T6" s="525"/>
      <c r="X6" s="508"/>
      <c r="Y6" s="539">
        <v>6</v>
      </c>
      <c r="Z6" s="540"/>
      <c r="AA6" s="297" t="str">
        <f t="shared" ca="1" si="1"/>
        <v>ＦＣみらいＶ</v>
      </c>
      <c r="AB6" s="298"/>
      <c r="AC6" s="298"/>
      <c r="AD6" s="298"/>
      <c r="AE6" s="298"/>
      <c r="AF6" s="298"/>
      <c r="AG6" s="298"/>
      <c r="AH6" s="304"/>
      <c r="AI6" s="298"/>
      <c r="AJ6" s="518"/>
    </row>
    <row r="7" spans="1:50" ht="18" customHeight="1">
      <c r="C7" s="97"/>
      <c r="D7" s="85"/>
      <c r="E7" s="85"/>
      <c r="F7" s="85"/>
      <c r="G7" s="85"/>
      <c r="H7" s="85"/>
      <c r="I7" s="98"/>
      <c r="J7" s="98"/>
      <c r="K7" s="98"/>
      <c r="L7" s="98"/>
      <c r="M7" s="98"/>
      <c r="N7" s="98"/>
      <c r="O7" s="98"/>
      <c r="X7" s="113"/>
      <c r="Y7" s="114"/>
      <c r="Z7" s="114"/>
      <c r="AA7" s="115"/>
      <c r="AB7" s="115"/>
      <c r="AC7" s="115"/>
      <c r="AD7" s="115"/>
      <c r="AE7" s="115"/>
      <c r="AF7" s="115"/>
      <c r="AG7" s="115"/>
      <c r="AH7" s="115"/>
      <c r="AI7" s="115"/>
      <c r="AJ7" s="115"/>
    </row>
    <row r="8" spans="1:50" ht="18" customHeight="1" thickBot="1">
      <c r="B8" s="83" t="s">
        <v>192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X8" s="99"/>
    </row>
    <row r="9" spans="1:50" ht="15" thickBot="1">
      <c r="B9" s="100"/>
      <c r="C9" s="477" t="s">
        <v>95</v>
      </c>
      <c r="D9" s="478"/>
      <c r="E9" s="479"/>
      <c r="F9" s="480" t="s">
        <v>96</v>
      </c>
      <c r="G9" s="481"/>
      <c r="H9" s="481"/>
      <c r="I9" s="482"/>
      <c r="J9" s="478" t="s">
        <v>97</v>
      </c>
      <c r="K9" s="481"/>
      <c r="L9" s="481"/>
      <c r="M9" s="481"/>
      <c r="N9" s="481"/>
      <c r="O9" s="481"/>
      <c r="P9" s="483"/>
      <c r="Q9" s="484" t="s">
        <v>98</v>
      </c>
      <c r="R9" s="484"/>
      <c r="S9" s="484"/>
      <c r="T9" s="484"/>
      <c r="U9" s="484"/>
      <c r="V9" s="484"/>
      <c r="W9" s="484"/>
      <c r="X9" s="485" t="s">
        <v>97</v>
      </c>
      <c r="Y9" s="481"/>
      <c r="Z9" s="481"/>
      <c r="AA9" s="481"/>
      <c r="AB9" s="481"/>
      <c r="AC9" s="481"/>
      <c r="AD9" s="482"/>
      <c r="AE9" s="480" t="s">
        <v>96</v>
      </c>
      <c r="AF9" s="481"/>
      <c r="AG9" s="481"/>
      <c r="AH9" s="482"/>
      <c r="AI9" s="460" t="s">
        <v>99</v>
      </c>
      <c r="AJ9" s="461"/>
      <c r="AK9" s="461"/>
      <c r="AL9" s="461"/>
      <c r="AM9" s="461"/>
      <c r="AN9" s="461"/>
      <c r="AO9" s="462"/>
      <c r="AP9" s="463"/>
    </row>
    <row r="10" spans="1:50" ht="14.25" customHeight="1">
      <c r="B10" s="411">
        <v>1</v>
      </c>
      <c r="C10" s="413">
        <v>0.375</v>
      </c>
      <c r="D10" s="414"/>
      <c r="E10" s="415"/>
      <c r="F10" s="464"/>
      <c r="G10" s="465"/>
      <c r="H10" s="465"/>
      <c r="I10" s="466"/>
      <c r="J10" s="467" t="str">
        <f ca="1">IFERROR(VLOOKUP(AS10,$I$4:$T$6,3,0),"")&amp;IFERROR(VLOOKUP(AS10,$Y$4:$AJ$6,3,0),"")</f>
        <v>細谷ＳＣ</v>
      </c>
      <c r="K10" s="468"/>
      <c r="L10" s="468"/>
      <c r="M10" s="468"/>
      <c r="N10" s="468"/>
      <c r="O10" s="468"/>
      <c r="P10" s="469"/>
      <c r="Q10" s="470">
        <f>IF(OR(S10="",S11=""),"",S10+S11)</f>
        <v>4</v>
      </c>
      <c r="R10" s="471"/>
      <c r="S10" s="67">
        <v>1</v>
      </c>
      <c r="T10" s="68" t="s">
        <v>100</v>
      </c>
      <c r="U10" s="67">
        <v>0</v>
      </c>
      <c r="V10" s="424">
        <f>IF(OR(U10="",U11=""),"",U10+U11)</f>
        <v>0</v>
      </c>
      <c r="W10" s="425"/>
      <c r="X10" s="334" t="str">
        <f ca="1">IFERROR(VLOOKUP(AT10,$I$4:$T$6,3,0),"")&amp;IFERROR(VLOOKUP(AT10,$Y$4:$AJ$6,3,0),"")</f>
        <v>サウス宇都宮ＳＣ</v>
      </c>
      <c r="Y10" s="474"/>
      <c r="Z10" s="474"/>
      <c r="AA10" s="474"/>
      <c r="AB10" s="474"/>
      <c r="AC10" s="474"/>
      <c r="AD10" s="475"/>
      <c r="AE10" s="464"/>
      <c r="AF10" s="465"/>
      <c r="AG10" s="465"/>
      <c r="AH10" s="466"/>
      <c r="AI10" s="476" t="str">
        <f>'４月２０日組合せ'!AB65</f>
        <v>４／５／６／４</v>
      </c>
      <c r="AJ10" s="314"/>
      <c r="AK10" s="314"/>
      <c r="AL10" s="314"/>
      <c r="AM10" s="314"/>
      <c r="AN10" s="314"/>
      <c r="AO10" s="315"/>
      <c r="AP10" s="316"/>
      <c r="AS10" s="83">
        <v>1</v>
      </c>
      <c r="AT10" s="83">
        <v>2</v>
      </c>
    </row>
    <row r="11" spans="1:50" ht="14.25" customHeight="1">
      <c r="B11" s="441"/>
      <c r="C11" s="442"/>
      <c r="D11" s="443"/>
      <c r="E11" s="444"/>
      <c r="F11" s="357"/>
      <c r="G11" s="358"/>
      <c r="H11" s="358"/>
      <c r="I11" s="359"/>
      <c r="J11" s="448"/>
      <c r="K11" s="448"/>
      <c r="L11" s="448"/>
      <c r="M11" s="448"/>
      <c r="N11" s="448"/>
      <c r="O11" s="448"/>
      <c r="P11" s="449"/>
      <c r="Q11" s="472"/>
      <c r="R11" s="473"/>
      <c r="S11" s="69">
        <v>3</v>
      </c>
      <c r="T11" s="70" t="s">
        <v>100</v>
      </c>
      <c r="U11" s="69">
        <v>0</v>
      </c>
      <c r="V11" s="452"/>
      <c r="W11" s="453"/>
      <c r="X11" s="371"/>
      <c r="Y11" s="372"/>
      <c r="Z11" s="372"/>
      <c r="AA11" s="372"/>
      <c r="AB11" s="372"/>
      <c r="AC11" s="372"/>
      <c r="AD11" s="373"/>
      <c r="AE11" s="357"/>
      <c r="AF11" s="358"/>
      <c r="AG11" s="358"/>
      <c r="AH11" s="359"/>
      <c r="AI11" s="367"/>
      <c r="AJ11" s="368"/>
      <c r="AK11" s="368"/>
      <c r="AL11" s="368"/>
      <c r="AM11" s="368"/>
      <c r="AN11" s="368"/>
      <c r="AO11" s="369"/>
      <c r="AP11" s="370"/>
    </row>
    <row r="12" spans="1:50" ht="14.25" customHeight="1">
      <c r="B12" s="441">
        <v>2</v>
      </c>
      <c r="C12" s="442">
        <v>0.40277777777777801</v>
      </c>
      <c r="D12" s="443">
        <v>0.4375</v>
      </c>
      <c r="E12" s="444"/>
      <c r="F12" s="357"/>
      <c r="G12" s="358"/>
      <c r="H12" s="358"/>
      <c r="I12" s="359"/>
      <c r="J12" s="458" t="str">
        <f t="shared" ref="J12" ca="1" si="2">IFERROR(VLOOKUP(AS12,$I$4:$T$6,3,0),"")&amp;IFERROR(VLOOKUP(AS12,$Y$4:$AJ$6,3,0),"")</f>
        <v>ＳＵＧＡＯ ＳＣ</v>
      </c>
      <c r="K12" s="446"/>
      <c r="L12" s="446"/>
      <c r="M12" s="446"/>
      <c r="N12" s="446"/>
      <c r="O12" s="446"/>
      <c r="P12" s="447"/>
      <c r="Q12" s="450">
        <f>IF(OR(S12="",S13=""),"",S12+S13)</f>
        <v>2</v>
      </c>
      <c r="R12" s="451"/>
      <c r="S12" s="67">
        <v>1</v>
      </c>
      <c r="T12" s="68" t="s">
        <v>100</v>
      </c>
      <c r="U12" s="67">
        <v>0</v>
      </c>
      <c r="V12" s="450">
        <f t="shared" ref="V12" si="3">IF(OR(U12="",U13=""),"",U12+U13)</f>
        <v>0</v>
      </c>
      <c r="W12" s="451"/>
      <c r="X12" s="351" t="str">
        <f t="shared" ref="X12" ca="1" si="4">IFERROR(VLOOKUP(AT12,$I$4:$T$6,3,0),"")&amp;IFERROR(VLOOKUP(AT12,$Y$4:$AJ$6,3,0),"")</f>
        <v>富士見ＳＳＳ</v>
      </c>
      <c r="Y12" s="352"/>
      <c r="Z12" s="352"/>
      <c r="AA12" s="352"/>
      <c r="AB12" s="352"/>
      <c r="AC12" s="352"/>
      <c r="AD12" s="353"/>
      <c r="AE12" s="357"/>
      <c r="AF12" s="358"/>
      <c r="AG12" s="358"/>
      <c r="AH12" s="359"/>
      <c r="AI12" s="346" t="str">
        <f>'４月２０日組合せ'!AB66</f>
        <v>１／２／３／１</v>
      </c>
      <c r="AJ12" s="347"/>
      <c r="AK12" s="347"/>
      <c r="AL12" s="347"/>
      <c r="AM12" s="347"/>
      <c r="AN12" s="347"/>
      <c r="AO12" s="348"/>
      <c r="AP12" s="349"/>
      <c r="AS12" s="83">
        <v>4</v>
      </c>
      <c r="AT12" s="83">
        <v>5</v>
      </c>
    </row>
    <row r="13" spans="1:50" ht="14.25" customHeight="1">
      <c r="B13" s="441"/>
      <c r="C13" s="442"/>
      <c r="D13" s="443"/>
      <c r="E13" s="444"/>
      <c r="F13" s="357"/>
      <c r="G13" s="358"/>
      <c r="H13" s="358"/>
      <c r="I13" s="359"/>
      <c r="J13" s="459"/>
      <c r="K13" s="448"/>
      <c r="L13" s="448"/>
      <c r="M13" s="448"/>
      <c r="N13" s="448"/>
      <c r="O13" s="448"/>
      <c r="P13" s="449"/>
      <c r="Q13" s="452"/>
      <c r="R13" s="453"/>
      <c r="S13" s="69">
        <v>1</v>
      </c>
      <c r="T13" s="70" t="s">
        <v>100</v>
      </c>
      <c r="U13" s="69">
        <v>0</v>
      </c>
      <c r="V13" s="452"/>
      <c r="W13" s="453"/>
      <c r="X13" s="371"/>
      <c r="Y13" s="372"/>
      <c r="Z13" s="372"/>
      <c r="AA13" s="372"/>
      <c r="AB13" s="372"/>
      <c r="AC13" s="372"/>
      <c r="AD13" s="373"/>
      <c r="AE13" s="357"/>
      <c r="AF13" s="358"/>
      <c r="AG13" s="358"/>
      <c r="AH13" s="359"/>
      <c r="AI13" s="367"/>
      <c r="AJ13" s="368"/>
      <c r="AK13" s="368"/>
      <c r="AL13" s="368"/>
      <c r="AM13" s="368"/>
      <c r="AN13" s="368"/>
      <c r="AO13" s="369"/>
      <c r="AP13" s="370"/>
    </row>
    <row r="14" spans="1:50" ht="14.25" customHeight="1">
      <c r="B14" s="441">
        <v>3</v>
      </c>
      <c r="C14" s="442">
        <v>0.43055555555555602</v>
      </c>
      <c r="D14" s="443"/>
      <c r="E14" s="444"/>
      <c r="F14" s="357"/>
      <c r="G14" s="358"/>
      <c r="H14" s="358"/>
      <c r="I14" s="359"/>
      <c r="J14" s="445" t="str">
        <f t="shared" ref="J14" ca="1" si="5">IFERROR(VLOOKUP(AS14,$I$4:$T$6,3,0),"")&amp;IFERROR(VLOOKUP(AS14,$Y$4:$AJ$6,3,0),"")</f>
        <v>サウス宇都宮ＳＣ</v>
      </c>
      <c r="K14" s="446"/>
      <c r="L14" s="446"/>
      <c r="M14" s="446"/>
      <c r="N14" s="446"/>
      <c r="O14" s="446"/>
      <c r="P14" s="447"/>
      <c r="Q14" s="450">
        <f t="shared" ref="Q14" si="6">IF(OR(S14="",S15=""),"",S14+S15)</f>
        <v>0</v>
      </c>
      <c r="R14" s="451"/>
      <c r="S14" s="67">
        <v>0</v>
      </c>
      <c r="T14" s="68" t="s">
        <v>100</v>
      </c>
      <c r="U14" s="67">
        <v>1</v>
      </c>
      <c r="V14" s="450">
        <f t="shared" ref="V14" si="7">IF(OR(U14="",U15=""),"",U14+U15)</f>
        <v>6</v>
      </c>
      <c r="W14" s="451"/>
      <c r="X14" s="351" t="str">
        <f t="shared" ref="X14" ca="1" si="8">IFERROR(VLOOKUP(AT14,$I$4:$T$6,3,0),"")&amp;IFERROR(VLOOKUP(AT14,$Y$4:$AJ$6,3,0),"")</f>
        <v>ＦＣアネーロ</v>
      </c>
      <c r="Y14" s="352"/>
      <c r="Z14" s="352"/>
      <c r="AA14" s="352"/>
      <c r="AB14" s="352"/>
      <c r="AC14" s="352"/>
      <c r="AD14" s="353"/>
      <c r="AE14" s="357"/>
      <c r="AF14" s="358"/>
      <c r="AG14" s="358"/>
      <c r="AH14" s="359"/>
      <c r="AI14" s="346" t="str">
        <f>'４月２０日組合せ'!AB67</f>
        <v>５／６／４／５</v>
      </c>
      <c r="AJ14" s="347"/>
      <c r="AK14" s="347"/>
      <c r="AL14" s="347"/>
      <c r="AM14" s="347"/>
      <c r="AN14" s="347"/>
      <c r="AO14" s="348"/>
      <c r="AP14" s="349"/>
      <c r="AS14" s="83">
        <v>2</v>
      </c>
      <c r="AT14" s="83">
        <v>3</v>
      </c>
    </row>
    <row r="15" spans="1:50" ht="14.25" customHeight="1">
      <c r="B15" s="441"/>
      <c r="C15" s="442"/>
      <c r="D15" s="443"/>
      <c r="E15" s="444"/>
      <c r="F15" s="357"/>
      <c r="G15" s="358"/>
      <c r="H15" s="358"/>
      <c r="I15" s="359"/>
      <c r="J15" s="448"/>
      <c r="K15" s="448"/>
      <c r="L15" s="448"/>
      <c r="M15" s="448"/>
      <c r="N15" s="448"/>
      <c r="O15" s="448"/>
      <c r="P15" s="449"/>
      <c r="Q15" s="452"/>
      <c r="R15" s="453"/>
      <c r="S15" s="69">
        <v>0</v>
      </c>
      <c r="T15" s="70" t="s">
        <v>100</v>
      </c>
      <c r="U15" s="69">
        <v>5</v>
      </c>
      <c r="V15" s="452"/>
      <c r="W15" s="453"/>
      <c r="X15" s="371"/>
      <c r="Y15" s="372"/>
      <c r="Z15" s="372"/>
      <c r="AA15" s="372"/>
      <c r="AB15" s="372"/>
      <c r="AC15" s="372"/>
      <c r="AD15" s="373"/>
      <c r="AE15" s="357"/>
      <c r="AF15" s="358"/>
      <c r="AG15" s="358"/>
      <c r="AH15" s="359"/>
      <c r="AI15" s="367"/>
      <c r="AJ15" s="368"/>
      <c r="AK15" s="368"/>
      <c r="AL15" s="368"/>
      <c r="AM15" s="368"/>
      <c r="AN15" s="368"/>
      <c r="AO15" s="369"/>
      <c r="AP15" s="370"/>
    </row>
    <row r="16" spans="1:50" ht="14.25" customHeight="1">
      <c r="B16" s="441">
        <v>4</v>
      </c>
      <c r="C16" s="442">
        <v>0.45833333333333298</v>
      </c>
      <c r="D16" s="443">
        <v>0.4375</v>
      </c>
      <c r="E16" s="444"/>
      <c r="F16" s="357"/>
      <c r="G16" s="358"/>
      <c r="H16" s="358"/>
      <c r="I16" s="359"/>
      <c r="J16" s="445" t="str">
        <f t="shared" ref="J16" ca="1" si="9">IFERROR(VLOOKUP(AS16,$I$4:$T$6,3,0),"")&amp;IFERROR(VLOOKUP(AS16,$Y$4:$AJ$6,3,0),"")</f>
        <v>富士見ＳＳＳ</v>
      </c>
      <c r="K16" s="446"/>
      <c r="L16" s="446"/>
      <c r="M16" s="446"/>
      <c r="N16" s="446"/>
      <c r="O16" s="446"/>
      <c r="P16" s="447"/>
      <c r="Q16" s="450">
        <f t="shared" ref="Q16" si="10">IF(OR(S16="",S17=""),"",S16+S17)</f>
        <v>1</v>
      </c>
      <c r="R16" s="451"/>
      <c r="S16" s="67">
        <v>1</v>
      </c>
      <c r="T16" s="68" t="s">
        <v>100</v>
      </c>
      <c r="U16" s="67">
        <v>0</v>
      </c>
      <c r="V16" s="450">
        <f t="shared" ref="V16" si="11">IF(OR(U16="",U17=""),"",U16+U17)</f>
        <v>1</v>
      </c>
      <c r="W16" s="451"/>
      <c r="X16" s="351" t="str">
        <f t="shared" ref="X16" ca="1" si="12">IFERROR(VLOOKUP(AT16,$I$4:$T$6,3,0),"")&amp;IFERROR(VLOOKUP(AT16,$Y$4:$AJ$6,3,0),"")</f>
        <v>ＦＣみらいＶ</v>
      </c>
      <c r="Y16" s="352"/>
      <c r="Z16" s="352"/>
      <c r="AA16" s="352"/>
      <c r="AB16" s="352"/>
      <c r="AC16" s="352"/>
      <c r="AD16" s="353"/>
      <c r="AE16" s="357"/>
      <c r="AF16" s="358"/>
      <c r="AG16" s="358"/>
      <c r="AH16" s="359"/>
      <c r="AI16" s="346" t="str">
        <f>'４月２０日組合せ'!AB68</f>
        <v>２／３／１／２</v>
      </c>
      <c r="AJ16" s="347"/>
      <c r="AK16" s="347"/>
      <c r="AL16" s="347"/>
      <c r="AM16" s="347"/>
      <c r="AN16" s="347"/>
      <c r="AO16" s="348"/>
      <c r="AP16" s="349"/>
      <c r="AS16" s="83">
        <v>5</v>
      </c>
      <c r="AT16" s="83">
        <v>6</v>
      </c>
    </row>
    <row r="17" spans="1:65" ht="14.25" customHeight="1">
      <c r="B17" s="441"/>
      <c r="C17" s="442"/>
      <c r="D17" s="443"/>
      <c r="E17" s="444"/>
      <c r="F17" s="357"/>
      <c r="G17" s="358"/>
      <c r="H17" s="358"/>
      <c r="I17" s="359"/>
      <c r="J17" s="448"/>
      <c r="K17" s="448"/>
      <c r="L17" s="448"/>
      <c r="M17" s="448"/>
      <c r="N17" s="448"/>
      <c r="O17" s="448"/>
      <c r="P17" s="449"/>
      <c r="Q17" s="452"/>
      <c r="R17" s="453"/>
      <c r="S17" s="69">
        <v>0</v>
      </c>
      <c r="T17" s="70" t="s">
        <v>100</v>
      </c>
      <c r="U17" s="69">
        <v>1</v>
      </c>
      <c r="V17" s="452"/>
      <c r="W17" s="453"/>
      <c r="X17" s="371"/>
      <c r="Y17" s="372"/>
      <c r="Z17" s="372"/>
      <c r="AA17" s="372"/>
      <c r="AB17" s="372"/>
      <c r="AC17" s="372"/>
      <c r="AD17" s="373"/>
      <c r="AE17" s="357"/>
      <c r="AF17" s="358"/>
      <c r="AG17" s="358"/>
      <c r="AH17" s="359"/>
      <c r="AI17" s="367"/>
      <c r="AJ17" s="368"/>
      <c r="AK17" s="368"/>
      <c r="AL17" s="368"/>
      <c r="AM17" s="368"/>
      <c r="AN17" s="368"/>
      <c r="AO17" s="369"/>
      <c r="AP17" s="370"/>
    </row>
    <row r="18" spans="1:65" ht="14.25" customHeight="1">
      <c r="B18" s="441">
        <v>5</v>
      </c>
      <c r="C18" s="442">
        <v>0.48611111111111099</v>
      </c>
      <c r="D18" s="443"/>
      <c r="E18" s="444"/>
      <c r="F18" s="357"/>
      <c r="G18" s="358"/>
      <c r="H18" s="358"/>
      <c r="I18" s="359"/>
      <c r="J18" s="445" t="str">
        <f t="shared" ref="J18" ca="1" si="13">IFERROR(VLOOKUP(AS18,$I$4:$T$6,3,0),"")&amp;IFERROR(VLOOKUP(AS18,$Y$4:$AJ$6,3,0),"")</f>
        <v>細谷ＳＣ</v>
      </c>
      <c r="K18" s="446"/>
      <c r="L18" s="446"/>
      <c r="M18" s="446"/>
      <c r="N18" s="446"/>
      <c r="O18" s="446"/>
      <c r="P18" s="447"/>
      <c r="Q18" s="450">
        <f t="shared" ref="Q18" si="14">IF(OR(S18="",S19=""),"",S18+S19)</f>
        <v>1</v>
      </c>
      <c r="R18" s="451"/>
      <c r="S18" s="67">
        <v>0</v>
      </c>
      <c r="T18" s="68" t="s">
        <v>100</v>
      </c>
      <c r="U18" s="67">
        <v>0</v>
      </c>
      <c r="V18" s="450">
        <f t="shared" ref="V18" si="15">IF(OR(U18="",U19=""),"",U18+U19)</f>
        <v>0</v>
      </c>
      <c r="W18" s="451"/>
      <c r="X18" s="351" t="str">
        <f t="shared" ref="X18" ca="1" si="16">IFERROR(VLOOKUP(AT18,$I$4:$T$6,3,0),"")&amp;IFERROR(VLOOKUP(AT18,$Y$4:$AJ$6,3,0),"")</f>
        <v>ＦＣアネーロ</v>
      </c>
      <c r="Y18" s="352"/>
      <c r="Z18" s="352"/>
      <c r="AA18" s="352"/>
      <c r="AB18" s="352"/>
      <c r="AC18" s="352"/>
      <c r="AD18" s="353"/>
      <c r="AE18" s="357"/>
      <c r="AF18" s="358"/>
      <c r="AG18" s="358"/>
      <c r="AH18" s="359"/>
      <c r="AI18" s="346" t="str">
        <f>'４月２０日組合せ'!AB69</f>
        <v>６／４／５／６</v>
      </c>
      <c r="AJ18" s="347"/>
      <c r="AK18" s="347"/>
      <c r="AL18" s="347"/>
      <c r="AM18" s="347"/>
      <c r="AN18" s="347"/>
      <c r="AO18" s="348"/>
      <c r="AP18" s="349"/>
      <c r="AS18" s="83">
        <v>1</v>
      </c>
      <c r="AT18" s="83">
        <v>3</v>
      </c>
    </row>
    <row r="19" spans="1:65" ht="14.25" customHeight="1">
      <c r="B19" s="441"/>
      <c r="C19" s="442"/>
      <c r="D19" s="443"/>
      <c r="E19" s="444"/>
      <c r="F19" s="357"/>
      <c r="G19" s="358"/>
      <c r="H19" s="358"/>
      <c r="I19" s="359"/>
      <c r="J19" s="448"/>
      <c r="K19" s="448"/>
      <c r="L19" s="448"/>
      <c r="M19" s="448"/>
      <c r="N19" s="448"/>
      <c r="O19" s="448"/>
      <c r="P19" s="449"/>
      <c r="Q19" s="452"/>
      <c r="R19" s="453"/>
      <c r="S19" s="69">
        <v>1</v>
      </c>
      <c r="T19" s="70" t="s">
        <v>100</v>
      </c>
      <c r="U19" s="69">
        <v>0</v>
      </c>
      <c r="V19" s="452"/>
      <c r="W19" s="453"/>
      <c r="X19" s="371"/>
      <c r="Y19" s="372"/>
      <c r="Z19" s="372"/>
      <c r="AA19" s="372"/>
      <c r="AB19" s="372"/>
      <c r="AC19" s="372"/>
      <c r="AD19" s="373"/>
      <c r="AE19" s="357"/>
      <c r="AF19" s="358"/>
      <c r="AG19" s="358"/>
      <c r="AH19" s="359"/>
      <c r="AI19" s="367"/>
      <c r="AJ19" s="368"/>
      <c r="AK19" s="368"/>
      <c r="AL19" s="368"/>
      <c r="AM19" s="368"/>
      <c r="AN19" s="368"/>
      <c r="AO19" s="369"/>
      <c r="AP19" s="370"/>
    </row>
    <row r="20" spans="1:65" ht="14.25" customHeight="1">
      <c r="B20" s="441">
        <v>6</v>
      </c>
      <c r="C20" s="442">
        <v>0.51388888888888895</v>
      </c>
      <c r="D20" s="443"/>
      <c r="E20" s="444"/>
      <c r="F20" s="357"/>
      <c r="G20" s="358"/>
      <c r="H20" s="358"/>
      <c r="I20" s="359"/>
      <c r="J20" s="445" t="str">
        <f t="shared" ref="J20" ca="1" si="17">IFERROR(VLOOKUP(AS20,$I$4:$T$6,3,0),"")&amp;IFERROR(VLOOKUP(AS20,$Y$4:$AJ$6,3,0),"")</f>
        <v>ＳＵＧＡＯ ＳＣ</v>
      </c>
      <c r="K20" s="446"/>
      <c r="L20" s="446"/>
      <c r="M20" s="446"/>
      <c r="N20" s="446"/>
      <c r="O20" s="446"/>
      <c r="P20" s="447"/>
      <c r="Q20" s="450">
        <f t="shared" ref="Q20" si="18">IF(OR(S20="",S21=""),"",S20+S21)</f>
        <v>3</v>
      </c>
      <c r="R20" s="451"/>
      <c r="S20" s="67">
        <v>2</v>
      </c>
      <c r="T20" s="68" t="s">
        <v>100</v>
      </c>
      <c r="U20" s="67">
        <v>0</v>
      </c>
      <c r="V20" s="450">
        <f t="shared" ref="V20" si="19">IF(OR(U20="",U21=""),"",U20+U21)</f>
        <v>0</v>
      </c>
      <c r="W20" s="451"/>
      <c r="X20" s="351" t="str">
        <f t="shared" ref="X20" ca="1" si="20">IFERROR(VLOOKUP(AT20,$I$4:$T$6,3,0),"")&amp;IFERROR(VLOOKUP(AT20,$Y$4:$AJ$6,3,0),"")</f>
        <v>ＦＣみらいＶ</v>
      </c>
      <c r="Y20" s="352"/>
      <c r="Z20" s="352"/>
      <c r="AA20" s="352"/>
      <c r="AB20" s="352"/>
      <c r="AC20" s="352"/>
      <c r="AD20" s="353"/>
      <c r="AE20" s="357"/>
      <c r="AF20" s="358"/>
      <c r="AG20" s="358"/>
      <c r="AH20" s="359"/>
      <c r="AI20" s="346" t="str">
        <f>'４月２０日組合せ'!AB70</f>
        <v>３／１／２／３</v>
      </c>
      <c r="AJ20" s="347"/>
      <c r="AK20" s="347"/>
      <c r="AL20" s="347"/>
      <c r="AM20" s="347"/>
      <c r="AN20" s="347"/>
      <c r="AO20" s="348"/>
      <c r="AP20" s="349"/>
      <c r="AS20" s="83">
        <v>4</v>
      </c>
      <c r="AT20" s="83">
        <v>6</v>
      </c>
    </row>
    <row r="21" spans="1:65" ht="14.25" customHeight="1" thickBot="1">
      <c r="B21" s="412"/>
      <c r="C21" s="416"/>
      <c r="D21" s="417"/>
      <c r="E21" s="418"/>
      <c r="F21" s="343"/>
      <c r="G21" s="344"/>
      <c r="H21" s="344"/>
      <c r="I21" s="345"/>
      <c r="J21" s="422"/>
      <c r="K21" s="422"/>
      <c r="L21" s="422"/>
      <c r="M21" s="422"/>
      <c r="N21" s="422"/>
      <c r="O21" s="422"/>
      <c r="P21" s="423"/>
      <c r="Q21" s="426"/>
      <c r="R21" s="427"/>
      <c r="S21" s="75">
        <v>1</v>
      </c>
      <c r="T21" s="76" t="s">
        <v>100</v>
      </c>
      <c r="U21" s="75">
        <v>0</v>
      </c>
      <c r="V21" s="426"/>
      <c r="W21" s="427"/>
      <c r="X21" s="429"/>
      <c r="Y21" s="430"/>
      <c r="Z21" s="430"/>
      <c r="AA21" s="430"/>
      <c r="AB21" s="430"/>
      <c r="AC21" s="430"/>
      <c r="AD21" s="431"/>
      <c r="AE21" s="343"/>
      <c r="AF21" s="344"/>
      <c r="AG21" s="344"/>
      <c r="AH21" s="345"/>
      <c r="AI21" s="350"/>
      <c r="AJ21" s="317"/>
      <c r="AK21" s="317"/>
      <c r="AL21" s="317"/>
      <c r="AM21" s="317"/>
      <c r="AN21" s="317"/>
      <c r="AO21" s="318"/>
      <c r="AP21" s="319"/>
    </row>
    <row r="22" spans="1:65" ht="14.25" hidden="1" customHeight="1">
      <c r="B22" s="529">
        <v>7</v>
      </c>
      <c r="C22" s="541">
        <v>0.55555555555555558</v>
      </c>
      <c r="D22" s="542">
        <v>0.4375</v>
      </c>
      <c r="E22" s="543"/>
      <c r="F22" s="544"/>
      <c r="G22" s="545"/>
      <c r="H22" s="545"/>
      <c r="I22" s="546"/>
      <c r="J22" s="529" t="str">
        <f>H4&amp;"1位"</f>
        <v>ｇ1位</v>
      </c>
      <c r="K22" s="530"/>
      <c r="L22" s="531"/>
      <c r="M22" s="532"/>
      <c r="N22" s="532"/>
      <c r="O22" s="532"/>
      <c r="P22" s="533"/>
      <c r="Q22" s="547" t="str">
        <f t="shared" ref="Q22" si="21">IF(OR(S22="",S23=""),"",S22+S23)</f>
        <v/>
      </c>
      <c r="R22" s="547"/>
      <c r="S22" s="67"/>
      <c r="T22" s="68" t="s">
        <v>100</v>
      </c>
      <c r="U22" s="67"/>
      <c r="V22" s="547" t="str">
        <f t="shared" ref="V22" si="22">IF(OR(U22="",U23=""),"",U22+U23)</f>
        <v/>
      </c>
      <c r="W22" s="547"/>
      <c r="X22" s="428"/>
      <c r="Y22" s="534"/>
      <c r="Z22" s="534"/>
      <c r="AA22" s="534"/>
      <c r="AB22" s="535"/>
      <c r="AC22" s="424" t="str">
        <f>X4&amp;"1位"</f>
        <v>ｈ1位</v>
      </c>
      <c r="AD22" s="536"/>
      <c r="AE22" s="544"/>
      <c r="AF22" s="545"/>
      <c r="AG22" s="545"/>
      <c r="AH22" s="546"/>
      <c r="AI22" s="364" t="str">
        <f>'４月２１日組合せ'!K68</f>
        <v>１／６／７／１</v>
      </c>
      <c r="AJ22" s="364"/>
      <c r="AK22" s="364"/>
      <c r="AL22" s="364"/>
      <c r="AM22" s="364"/>
      <c r="AN22" s="364"/>
      <c r="AO22" s="365"/>
      <c r="AP22" s="366"/>
      <c r="AS22" s="83">
        <v>1</v>
      </c>
      <c r="AT22" s="83">
        <v>3</v>
      </c>
    </row>
    <row r="23" spans="1:65" ht="14.25" hidden="1" customHeight="1" thickBot="1">
      <c r="B23" s="432"/>
      <c r="C23" s="436"/>
      <c r="D23" s="437"/>
      <c r="E23" s="438"/>
      <c r="F23" s="311"/>
      <c r="G23" s="312"/>
      <c r="H23" s="312"/>
      <c r="I23" s="313"/>
      <c r="J23" s="322"/>
      <c r="K23" s="323"/>
      <c r="L23" s="331"/>
      <c r="M23" s="332"/>
      <c r="N23" s="332"/>
      <c r="O23" s="332"/>
      <c r="P23" s="333"/>
      <c r="Q23" s="440"/>
      <c r="R23" s="440"/>
      <c r="S23" s="79"/>
      <c r="T23" s="80" t="s">
        <v>100</v>
      </c>
      <c r="U23" s="79"/>
      <c r="V23" s="440"/>
      <c r="W23" s="440"/>
      <c r="X23" s="337"/>
      <c r="Y23" s="338"/>
      <c r="Z23" s="338"/>
      <c r="AA23" s="338"/>
      <c r="AB23" s="339"/>
      <c r="AC23" s="326"/>
      <c r="AD23" s="327"/>
      <c r="AE23" s="311"/>
      <c r="AF23" s="312"/>
      <c r="AG23" s="312"/>
      <c r="AH23" s="313"/>
      <c r="AI23" s="317"/>
      <c r="AJ23" s="317"/>
      <c r="AK23" s="317"/>
      <c r="AL23" s="317"/>
      <c r="AM23" s="317"/>
      <c r="AN23" s="317"/>
      <c r="AO23" s="318"/>
      <c r="AP23" s="319"/>
    </row>
    <row r="24" spans="1:65" ht="14.25" hidden="1" customHeight="1">
      <c r="B24" s="441">
        <v>8</v>
      </c>
      <c r="C24" s="442">
        <v>0.56944444444444398</v>
      </c>
      <c r="D24" s="443">
        <v>0.4375</v>
      </c>
      <c r="E24" s="444"/>
      <c r="F24" s="357"/>
      <c r="G24" s="358"/>
      <c r="H24" s="358"/>
      <c r="I24" s="359"/>
      <c r="J24" s="445" t="str">
        <f>IFERROR(VLOOKUP('４月２０日組合せ'!X72,$I$4:$T$6,3,0),"")&amp;IFERROR(VLOOKUP('４月２０日組合せ'!X72,$Y$4:$AJ$7,3,0),"")</f>
        <v/>
      </c>
      <c r="K24" s="446"/>
      <c r="L24" s="446"/>
      <c r="M24" s="446"/>
      <c r="N24" s="446"/>
      <c r="O24" s="446"/>
      <c r="P24" s="447"/>
      <c r="Q24" s="450" t="str">
        <f t="shared" ref="Q24" si="23">IF(OR(S24="",S25=""),"",S24+S25)</f>
        <v/>
      </c>
      <c r="R24" s="451"/>
      <c r="S24" s="67"/>
      <c r="T24" s="68" t="s">
        <v>100</v>
      </c>
      <c r="U24" s="67"/>
      <c r="V24" s="450" t="str">
        <f t="shared" ref="V24" si="24">IF(OR(U24="",U25=""),"",U24+U25)</f>
        <v/>
      </c>
      <c r="W24" s="451"/>
      <c r="X24" s="351" t="str">
        <f>IFERROR(VLOOKUP('４月２０日組合せ'!Z72,$I$4:$T$6,3,0),"")&amp;IFERROR(VLOOKUP('４月２０日組合せ'!Z72,$Y$4:$AJ$7,3,0),"")</f>
        <v/>
      </c>
      <c r="Y24" s="352"/>
      <c r="Z24" s="352"/>
      <c r="AA24" s="352"/>
      <c r="AB24" s="352"/>
      <c r="AC24" s="352"/>
      <c r="AD24" s="353"/>
      <c r="AE24" s="357"/>
      <c r="AF24" s="358"/>
      <c r="AG24" s="358"/>
      <c r="AH24" s="359"/>
      <c r="AI24" s="346">
        <f>'４月２０日組合せ'!AB72</f>
        <v>0</v>
      </c>
      <c r="AJ24" s="347"/>
      <c r="AK24" s="347"/>
      <c r="AL24" s="347"/>
      <c r="AM24" s="347"/>
      <c r="AN24" s="347"/>
      <c r="AO24" s="348"/>
      <c r="AP24" s="349"/>
      <c r="AS24" s="83">
        <v>4</v>
      </c>
      <c r="AT24" s="83">
        <v>7</v>
      </c>
    </row>
    <row r="25" spans="1:65" ht="14.25" hidden="1" customHeight="1">
      <c r="B25" s="441"/>
      <c r="C25" s="442"/>
      <c r="D25" s="443"/>
      <c r="E25" s="444"/>
      <c r="F25" s="357"/>
      <c r="G25" s="358"/>
      <c r="H25" s="358"/>
      <c r="I25" s="359"/>
      <c r="J25" s="448"/>
      <c r="K25" s="448"/>
      <c r="L25" s="448"/>
      <c r="M25" s="448"/>
      <c r="N25" s="448"/>
      <c r="O25" s="448"/>
      <c r="P25" s="449"/>
      <c r="Q25" s="452"/>
      <c r="R25" s="453"/>
      <c r="S25" s="69"/>
      <c r="T25" s="70" t="s">
        <v>100</v>
      </c>
      <c r="U25" s="69"/>
      <c r="V25" s="452"/>
      <c r="W25" s="453"/>
      <c r="X25" s="371"/>
      <c r="Y25" s="372"/>
      <c r="Z25" s="372"/>
      <c r="AA25" s="372"/>
      <c r="AB25" s="372"/>
      <c r="AC25" s="372"/>
      <c r="AD25" s="373"/>
      <c r="AE25" s="357"/>
      <c r="AF25" s="358"/>
      <c r="AG25" s="358"/>
      <c r="AH25" s="359"/>
      <c r="AI25" s="367"/>
      <c r="AJ25" s="368"/>
      <c r="AK25" s="368"/>
      <c r="AL25" s="368"/>
      <c r="AM25" s="368"/>
      <c r="AN25" s="368"/>
      <c r="AO25" s="369"/>
      <c r="AP25" s="370"/>
    </row>
    <row r="26" spans="1:65" ht="14.25" hidden="1" customHeight="1">
      <c r="B26" s="411">
        <v>9</v>
      </c>
      <c r="C26" s="413">
        <v>0.59722222222222199</v>
      </c>
      <c r="D26" s="414">
        <v>0.4375</v>
      </c>
      <c r="E26" s="415"/>
      <c r="F26" s="340"/>
      <c r="G26" s="341"/>
      <c r="H26" s="341"/>
      <c r="I26" s="342"/>
      <c r="J26" s="419" t="str">
        <f>IFERROR(VLOOKUP('４月２０日組合せ'!X73,$I$4:$T$6,3,0),"")&amp;IFERROR(VLOOKUP('４月２０日組合せ'!X73,$Y$4:$AJ$7,3,0),"")</f>
        <v/>
      </c>
      <c r="K26" s="420"/>
      <c r="L26" s="420"/>
      <c r="M26" s="420"/>
      <c r="N26" s="420"/>
      <c r="O26" s="420"/>
      <c r="P26" s="421"/>
      <c r="Q26" s="424" t="str">
        <f t="shared" ref="Q26" si="25">IF(OR(S26="",S27=""),"",S26+S27)</f>
        <v/>
      </c>
      <c r="R26" s="425"/>
      <c r="S26" s="67"/>
      <c r="T26" s="68" t="s">
        <v>100</v>
      </c>
      <c r="U26" s="67"/>
      <c r="V26" s="424" t="str">
        <f t="shared" ref="V26" si="26">IF(OR(U26="",U27=""),"",U26+U27)</f>
        <v/>
      </c>
      <c r="W26" s="425"/>
      <c r="X26" s="428" t="str">
        <f>IFERROR(VLOOKUP('４月２０日組合せ'!Z73,$I$4:$T$6,3,0),"")&amp;IFERROR(VLOOKUP('４月２０日組合せ'!Z73,$Y$4:$AJ$7,3,0),"")</f>
        <v/>
      </c>
      <c r="Y26" s="355"/>
      <c r="Z26" s="355"/>
      <c r="AA26" s="355"/>
      <c r="AB26" s="355"/>
      <c r="AC26" s="355"/>
      <c r="AD26" s="356"/>
      <c r="AE26" s="340"/>
      <c r="AF26" s="341"/>
      <c r="AG26" s="341"/>
      <c r="AH26" s="342"/>
      <c r="AI26" s="346">
        <f>'４月２０日組合せ'!AB73</f>
        <v>0</v>
      </c>
      <c r="AJ26" s="347"/>
      <c r="AK26" s="347"/>
      <c r="AL26" s="347"/>
      <c r="AM26" s="347"/>
      <c r="AN26" s="347"/>
      <c r="AO26" s="348"/>
      <c r="AP26" s="349"/>
      <c r="AS26" s="83">
        <v>5</v>
      </c>
      <c r="AT26" s="83">
        <v>6</v>
      </c>
    </row>
    <row r="27" spans="1:65" ht="14.25" hidden="1" customHeight="1" thickBot="1">
      <c r="B27" s="412"/>
      <c r="C27" s="416"/>
      <c r="D27" s="417"/>
      <c r="E27" s="418"/>
      <c r="F27" s="343"/>
      <c r="G27" s="344"/>
      <c r="H27" s="344"/>
      <c r="I27" s="345"/>
      <c r="J27" s="422"/>
      <c r="K27" s="422"/>
      <c r="L27" s="422"/>
      <c r="M27" s="422"/>
      <c r="N27" s="422"/>
      <c r="O27" s="422"/>
      <c r="P27" s="423"/>
      <c r="Q27" s="426"/>
      <c r="R27" s="427"/>
      <c r="S27" s="75"/>
      <c r="T27" s="76" t="s">
        <v>100</v>
      </c>
      <c r="U27" s="75"/>
      <c r="V27" s="426"/>
      <c r="W27" s="427"/>
      <c r="X27" s="429"/>
      <c r="Y27" s="430"/>
      <c r="Z27" s="430"/>
      <c r="AA27" s="430"/>
      <c r="AB27" s="430"/>
      <c r="AC27" s="430"/>
      <c r="AD27" s="431"/>
      <c r="AE27" s="343"/>
      <c r="AF27" s="344"/>
      <c r="AG27" s="344"/>
      <c r="AH27" s="345"/>
      <c r="AI27" s="350"/>
      <c r="AJ27" s="317"/>
      <c r="AK27" s="317"/>
      <c r="AL27" s="317"/>
      <c r="AM27" s="317"/>
      <c r="AN27" s="317"/>
      <c r="AO27" s="318"/>
      <c r="AP27" s="319"/>
    </row>
    <row r="28" spans="1:65" ht="14.25" hidden="1" customHeight="1">
      <c r="B28" s="320">
        <v>10</v>
      </c>
      <c r="C28" s="433">
        <v>0.63888888888888895</v>
      </c>
      <c r="D28" s="434">
        <v>0.4375</v>
      </c>
      <c r="E28" s="435"/>
      <c r="F28" s="308"/>
      <c r="G28" s="309"/>
      <c r="H28" s="309"/>
      <c r="I28" s="310"/>
      <c r="J28" s="320" t="str">
        <f>H4&amp;"1位"</f>
        <v>ｇ1位</v>
      </c>
      <c r="K28" s="321"/>
      <c r="L28" s="328"/>
      <c r="M28" s="329"/>
      <c r="N28" s="329"/>
      <c r="O28" s="329"/>
      <c r="P28" s="330"/>
      <c r="Q28" s="439" t="str">
        <f t="shared" ref="Q28" si="27">IF(OR(S28="",S29=""),"",S28+S29)</f>
        <v/>
      </c>
      <c r="R28" s="439"/>
      <c r="S28" s="77"/>
      <c r="T28" s="78" t="s">
        <v>100</v>
      </c>
      <c r="U28" s="77"/>
      <c r="V28" s="439" t="str">
        <f t="shared" ref="V28" si="28">IF(OR(U28="",U29=""),"",U28+U29)</f>
        <v/>
      </c>
      <c r="W28" s="439"/>
      <c r="X28" s="334"/>
      <c r="Y28" s="335"/>
      <c r="Z28" s="335"/>
      <c r="AA28" s="335"/>
      <c r="AB28" s="336"/>
      <c r="AC28" s="324" t="str">
        <f>X4&amp;"1位"</f>
        <v>ｈ1位</v>
      </c>
      <c r="AD28" s="325"/>
      <c r="AE28" s="308"/>
      <c r="AF28" s="309"/>
      <c r="AG28" s="309"/>
      <c r="AH28" s="310"/>
      <c r="AI28" s="314" t="str">
        <f>'４月２１日組合せ'!K74</f>
        <v>各リーグ ２位</v>
      </c>
      <c r="AJ28" s="314"/>
      <c r="AK28" s="314"/>
      <c r="AL28" s="314"/>
      <c r="AM28" s="314"/>
      <c r="AN28" s="314"/>
      <c r="AO28" s="315"/>
      <c r="AP28" s="316"/>
      <c r="AS28" s="83">
        <v>5</v>
      </c>
      <c r="AT28" s="83">
        <v>6</v>
      </c>
    </row>
    <row r="29" spans="1:65" ht="14.25" hidden="1" customHeight="1" thickBot="1">
      <c r="B29" s="432"/>
      <c r="C29" s="436"/>
      <c r="D29" s="437"/>
      <c r="E29" s="438"/>
      <c r="F29" s="311"/>
      <c r="G29" s="312"/>
      <c r="H29" s="312"/>
      <c r="I29" s="313"/>
      <c r="J29" s="322"/>
      <c r="K29" s="323"/>
      <c r="L29" s="331"/>
      <c r="M29" s="332"/>
      <c r="N29" s="332"/>
      <c r="O29" s="332"/>
      <c r="P29" s="333"/>
      <c r="Q29" s="440"/>
      <c r="R29" s="440"/>
      <c r="S29" s="79"/>
      <c r="T29" s="80" t="s">
        <v>100</v>
      </c>
      <c r="U29" s="79"/>
      <c r="V29" s="440"/>
      <c r="W29" s="440"/>
      <c r="X29" s="337"/>
      <c r="Y29" s="338"/>
      <c r="Z29" s="338"/>
      <c r="AA29" s="338"/>
      <c r="AB29" s="339"/>
      <c r="AC29" s="326"/>
      <c r="AD29" s="327"/>
      <c r="AE29" s="311"/>
      <c r="AF29" s="312"/>
      <c r="AG29" s="312"/>
      <c r="AH29" s="313"/>
      <c r="AI29" s="317"/>
      <c r="AJ29" s="317"/>
      <c r="AK29" s="317"/>
      <c r="AL29" s="317"/>
      <c r="AM29" s="317"/>
      <c r="AN29" s="317"/>
      <c r="AO29" s="318"/>
      <c r="AP29" s="319"/>
    </row>
    <row r="30" spans="1:65" s="110" customFormat="1" ht="17.25">
      <c r="A30" s="101"/>
      <c r="B30" s="102"/>
      <c r="C30" s="103"/>
      <c r="D30" s="103"/>
      <c r="E30" s="103"/>
      <c r="F30" s="102"/>
      <c r="G30" s="102"/>
      <c r="H30" s="102"/>
      <c r="I30" s="102"/>
      <c r="J30" s="102"/>
      <c r="K30" s="104"/>
      <c r="L30" s="104"/>
      <c r="M30" s="105"/>
      <c r="N30" s="106"/>
      <c r="O30" s="105"/>
      <c r="P30" s="104"/>
      <c r="Q30" s="104"/>
      <c r="R30" s="102"/>
      <c r="S30" s="102"/>
      <c r="T30" s="102"/>
      <c r="U30" s="102"/>
      <c r="V30" s="102"/>
      <c r="W30" s="107"/>
      <c r="X30" s="107"/>
      <c r="Y30" s="107"/>
      <c r="Z30" s="107"/>
      <c r="AA30" s="107"/>
      <c r="AB30" s="107"/>
      <c r="AC30" s="108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S30" s="83"/>
      <c r="AT30" s="83"/>
    </row>
    <row r="31" spans="1:65" s="111" customFormat="1" ht="11.25" customHeight="1">
      <c r="B31" s="403"/>
      <c r="C31" s="405" t="str">
        <f>H4</f>
        <v>ｇ</v>
      </c>
      <c r="D31" s="406"/>
      <c r="E31" s="406"/>
      <c r="F31" s="406"/>
      <c r="G31" s="406"/>
      <c r="H31" s="407"/>
      <c r="I31" s="377" t="str">
        <f ca="1">IF(C33="","",C33)</f>
        <v>細谷ＳＣ</v>
      </c>
      <c r="J31" s="348"/>
      <c r="K31" s="348"/>
      <c r="L31" s="348"/>
      <c r="M31" s="348"/>
      <c r="N31" s="378"/>
      <c r="O31" s="377" t="str">
        <f ca="1">IF(C35="","",C35)</f>
        <v>サウス宇都宮ＳＣ</v>
      </c>
      <c r="P31" s="348"/>
      <c r="Q31" s="348"/>
      <c r="R31" s="348"/>
      <c r="S31" s="348"/>
      <c r="T31" s="378"/>
      <c r="U31" s="377" t="str">
        <f ca="1">IF(C37="","",C37)</f>
        <v>ＦＣアネーロ</v>
      </c>
      <c r="V31" s="348"/>
      <c r="W31" s="348"/>
      <c r="X31" s="348"/>
      <c r="Y31" s="348"/>
      <c r="Z31" s="378"/>
      <c r="AA31" s="377" t="s">
        <v>101</v>
      </c>
      <c r="AB31" s="378"/>
      <c r="AC31" s="377" t="s">
        <v>98</v>
      </c>
      <c r="AD31" s="378"/>
      <c r="AE31" s="377" t="s">
        <v>102</v>
      </c>
      <c r="AF31" s="378"/>
      <c r="AG31" s="377" t="s">
        <v>103</v>
      </c>
      <c r="AH31" s="348"/>
      <c r="AI31" s="378"/>
      <c r="AJ31" s="377" t="s">
        <v>104</v>
      </c>
      <c r="AK31" s="378"/>
      <c r="AR31" s="112"/>
      <c r="AS31" s="83"/>
      <c r="AT31" s="83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</row>
    <row r="32" spans="1:65" s="111" customFormat="1" ht="11.25" customHeight="1">
      <c r="B32" s="404"/>
      <c r="C32" s="408"/>
      <c r="D32" s="409"/>
      <c r="E32" s="409"/>
      <c r="F32" s="409"/>
      <c r="G32" s="409"/>
      <c r="H32" s="410"/>
      <c r="I32" s="379"/>
      <c r="J32" s="369"/>
      <c r="K32" s="369"/>
      <c r="L32" s="369"/>
      <c r="M32" s="369"/>
      <c r="N32" s="380"/>
      <c r="O32" s="379"/>
      <c r="P32" s="369"/>
      <c r="Q32" s="369"/>
      <c r="R32" s="369"/>
      <c r="S32" s="369"/>
      <c r="T32" s="380"/>
      <c r="U32" s="379"/>
      <c r="V32" s="369"/>
      <c r="W32" s="369"/>
      <c r="X32" s="369"/>
      <c r="Y32" s="369"/>
      <c r="Z32" s="380"/>
      <c r="AA32" s="379"/>
      <c r="AB32" s="380"/>
      <c r="AC32" s="379"/>
      <c r="AD32" s="380"/>
      <c r="AE32" s="379"/>
      <c r="AF32" s="380"/>
      <c r="AG32" s="379"/>
      <c r="AH32" s="369"/>
      <c r="AI32" s="380"/>
      <c r="AJ32" s="379"/>
      <c r="AK32" s="380"/>
      <c r="AR32" s="112"/>
      <c r="AS32" s="109"/>
      <c r="AT32" s="109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</row>
    <row r="33" spans="2:65" s="111" customFormat="1" ht="11.25" customHeight="1">
      <c r="B33" s="526">
        <v>1</v>
      </c>
      <c r="C33" s="397" t="str">
        <f ca="1">K4</f>
        <v>細谷ＳＣ</v>
      </c>
      <c r="D33" s="348"/>
      <c r="E33" s="348"/>
      <c r="F33" s="348"/>
      <c r="G33" s="348"/>
      <c r="H33" s="378"/>
      <c r="I33" s="387"/>
      <c r="J33" s="388"/>
      <c r="K33" s="388"/>
      <c r="L33" s="388"/>
      <c r="M33" s="388"/>
      <c r="N33" s="389"/>
      <c r="O33" s="393" t="str">
        <f>IF(OR(P33="",S33=""),"",IF(P33&gt;S33,"○",IF(P33=S33,"△","●")))</f>
        <v>○</v>
      </c>
      <c r="P33" s="381">
        <f>$Q$10</f>
        <v>4</v>
      </c>
      <c r="Q33" s="382"/>
      <c r="R33" s="385" t="s">
        <v>62</v>
      </c>
      <c r="S33" s="381">
        <f>$V$10</f>
        <v>0</v>
      </c>
      <c r="T33" s="378"/>
      <c r="U33" s="393" t="str">
        <f>IF(OR(V33="",Y33=""),"",IF(V33&gt;Y33,"○",IF(V33=Y33,"△","●")))</f>
        <v>○</v>
      </c>
      <c r="V33" s="381">
        <f>$Q$18</f>
        <v>1</v>
      </c>
      <c r="W33" s="382"/>
      <c r="X33" s="385" t="s">
        <v>62</v>
      </c>
      <c r="Y33" s="381">
        <f>$V$18</f>
        <v>0</v>
      </c>
      <c r="Z33" s="378"/>
      <c r="AA33" s="377">
        <f t="shared" ref="AA33:AA37" si="29">IF(AND($J33="",$P33="",$V33=""),"",COUNTIF($I33:$Z33,"○")*3+COUNTIF($I33:$Z33,"△")*1)</f>
        <v>6</v>
      </c>
      <c r="AB33" s="378"/>
      <c r="AC33" s="377">
        <f t="shared" ref="AC33:AC37" si="30">IF(AND($J33="",$P33="",$V33=""),"",SUM($J33,$P33,$V33))</f>
        <v>5</v>
      </c>
      <c r="AD33" s="378"/>
      <c r="AE33" s="377">
        <f t="shared" ref="AE33:AE37" si="31">IF(AND($M33="",$S33="",$Y33=""),"",SUM($M33,$S33,$Y33))</f>
        <v>0</v>
      </c>
      <c r="AF33" s="378"/>
      <c r="AG33" s="377">
        <f t="shared" ref="AG33:AG37" si="32">IF(OR(AC33="",AE33=""),"",AC33-AE33)</f>
        <v>5</v>
      </c>
      <c r="AH33" s="348"/>
      <c r="AI33" s="378"/>
      <c r="AJ33" s="377">
        <v>1</v>
      </c>
      <c r="AK33" s="378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</row>
    <row r="34" spans="2:65" s="111" customFormat="1" ht="11.25" customHeight="1">
      <c r="B34" s="526"/>
      <c r="C34" s="379"/>
      <c r="D34" s="369"/>
      <c r="E34" s="369"/>
      <c r="F34" s="369"/>
      <c r="G34" s="369"/>
      <c r="H34" s="380"/>
      <c r="I34" s="390"/>
      <c r="J34" s="391"/>
      <c r="K34" s="391"/>
      <c r="L34" s="391"/>
      <c r="M34" s="391"/>
      <c r="N34" s="392"/>
      <c r="O34" s="394"/>
      <c r="P34" s="383"/>
      <c r="Q34" s="384"/>
      <c r="R34" s="386"/>
      <c r="S34" s="383"/>
      <c r="T34" s="380"/>
      <c r="U34" s="394"/>
      <c r="V34" s="383"/>
      <c r="W34" s="384"/>
      <c r="X34" s="386"/>
      <c r="Y34" s="383"/>
      <c r="Z34" s="380"/>
      <c r="AA34" s="379"/>
      <c r="AB34" s="380"/>
      <c r="AC34" s="379"/>
      <c r="AD34" s="380"/>
      <c r="AE34" s="379"/>
      <c r="AF34" s="380"/>
      <c r="AG34" s="379"/>
      <c r="AH34" s="369"/>
      <c r="AI34" s="380"/>
      <c r="AJ34" s="379"/>
      <c r="AK34" s="380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</row>
    <row r="35" spans="2:65" s="111" customFormat="1" ht="11.25" customHeight="1">
      <c r="B35" s="526">
        <v>2</v>
      </c>
      <c r="C35" s="397" t="str">
        <f ca="1">K5</f>
        <v>サウス宇都宮ＳＣ</v>
      </c>
      <c r="D35" s="348"/>
      <c r="E35" s="348"/>
      <c r="F35" s="348"/>
      <c r="G35" s="348"/>
      <c r="H35" s="378"/>
      <c r="I35" s="393" t="str">
        <f>IF(OR(J35="",M35=""),"",IF(J35&gt;M35,"○",IF(J35=M35,"△","●")))</f>
        <v>●</v>
      </c>
      <c r="J35" s="381">
        <f>IF(S33="","",S33)</f>
        <v>0</v>
      </c>
      <c r="K35" s="382"/>
      <c r="L35" s="385" t="s">
        <v>62</v>
      </c>
      <c r="M35" s="381">
        <f>IF(P33="","",P33)</f>
        <v>4</v>
      </c>
      <c r="N35" s="378"/>
      <c r="O35" s="387"/>
      <c r="P35" s="388"/>
      <c r="Q35" s="388"/>
      <c r="R35" s="388"/>
      <c r="S35" s="388"/>
      <c r="T35" s="389"/>
      <c r="U35" s="393" t="str">
        <f>IF(OR(V35="",Y35=""),"",IF(V35&gt;Y35,"○",IF(V35=Y35,"△","●")))</f>
        <v>●</v>
      </c>
      <c r="V35" s="381">
        <f>$Q$14</f>
        <v>0</v>
      </c>
      <c r="W35" s="382"/>
      <c r="X35" s="385" t="s">
        <v>62</v>
      </c>
      <c r="Y35" s="381">
        <f>$V$14</f>
        <v>6</v>
      </c>
      <c r="Z35" s="378"/>
      <c r="AA35" s="377">
        <f t="shared" si="29"/>
        <v>0</v>
      </c>
      <c r="AB35" s="378"/>
      <c r="AC35" s="377">
        <f t="shared" si="30"/>
        <v>0</v>
      </c>
      <c r="AD35" s="378"/>
      <c r="AE35" s="377">
        <f t="shared" si="31"/>
        <v>10</v>
      </c>
      <c r="AF35" s="378"/>
      <c r="AG35" s="377">
        <f t="shared" si="32"/>
        <v>-10</v>
      </c>
      <c r="AH35" s="348"/>
      <c r="AI35" s="378"/>
      <c r="AJ35" s="377">
        <v>3</v>
      </c>
      <c r="AK35" s="378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</row>
    <row r="36" spans="2:65" s="111" customFormat="1" ht="11.25" customHeight="1">
      <c r="B36" s="526"/>
      <c r="C36" s="379"/>
      <c r="D36" s="369"/>
      <c r="E36" s="369"/>
      <c r="F36" s="369"/>
      <c r="G36" s="369"/>
      <c r="H36" s="380"/>
      <c r="I36" s="394"/>
      <c r="J36" s="383"/>
      <c r="K36" s="384"/>
      <c r="L36" s="386"/>
      <c r="M36" s="383"/>
      <c r="N36" s="380"/>
      <c r="O36" s="390"/>
      <c r="P36" s="391"/>
      <c r="Q36" s="391"/>
      <c r="R36" s="391"/>
      <c r="S36" s="391"/>
      <c r="T36" s="392"/>
      <c r="U36" s="394"/>
      <c r="V36" s="383"/>
      <c r="W36" s="384"/>
      <c r="X36" s="386"/>
      <c r="Y36" s="383"/>
      <c r="Z36" s="380"/>
      <c r="AA36" s="379"/>
      <c r="AB36" s="380"/>
      <c r="AC36" s="379"/>
      <c r="AD36" s="380"/>
      <c r="AE36" s="379"/>
      <c r="AF36" s="380"/>
      <c r="AG36" s="379"/>
      <c r="AH36" s="369"/>
      <c r="AI36" s="380"/>
      <c r="AJ36" s="379"/>
      <c r="AK36" s="380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</row>
    <row r="37" spans="2:65" s="111" customFormat="1" ht="11.25" customHeight="1">
      <c r="B37" s="526">
        <v>3</v>
      </c>
      <c r="C37" s="397" t="str">
        <f ca="1">K6</f>
        <v>ＦＣアネーロ</v>
      </c>
      <c r="D37" s="348"/>
      <c r="E37" s="348"/>
      <c r="F37" s="348"/>
      <c r="G37" s="348"/>
      <c r="H37" s="378"/>
      <c r="I37" s="393" t="str">
        <f>IF(OR(J37="",M37=""),"",IF(J37&gt;M37,"○",IF(J37=M37,"△","●")))</f>
        <v>●</v>
      </c>
      <c r="J37" s="381">
        <f>IF(Y33="","",Y33)</f>
        <v>0</v>
      </c>
      <c r="K37" s="382"/>
      <c r="L37" s="385" t="s">
        <v>62</v>
      </c>
      <c r="M37" s="381">
        <f>IF(V33="","",V33)</f>
        <v>1</v>
      </c>
      <c r="N37" s="378"/>
      <c r="O37" s="393" t="str">
        <f>IF(OR(P37="",S37=""),"",IF(P37&gt;S37,"○",IF(P37=S37,"△","●")))</f>
        <v>○</v>
      </c>
      <c r="P37" s="381">
        <f>IF(Y35="","",Y35)</f>
        <v>6</v>
      </c>
      <c r="Q37" s="382"/>
      <c r="R37" s="385" t="s">
        <v>62</v>
      </c>
      <c r="S37" s="381">
        <f>IF(V35="","",V35)</f>
        <v>0</v>
      </c>
      <c r="T37" s="378"/>
      <c r="U37" s="387"/>
      <c r="V37" s="388"/>
      <c r="W37" s="388"/>
      <c r="X37" s="388"/>
      <c r="Y37" s="388"/>
      <c r="Z37" s="389"/>
      <c r="AA37" s="377">
        <f t="shared" si="29"/>
        <v>3</v>
      </c>
      <c r="AB37" s="378"/>
      <c r="AC37" s="377">
        <f t="shared" si="30"/>
        <v>6</v>
      </c>
      <c r="AD37" s="378"/>
      <c r="AE37" s="377">
        <f t="shared" si="31"/>
        <v>1</v>
      </c>
      <c r="AF37" s="378"/>
      <c r="AG37" s="377">
        <f t="shared" si="32"/>
        <v>5</v>
      </c>
      <c r="AH37" s="348"/>
      <c r="AI37" s="378"/>
      <c r="AJ37" s="377">
        <v>2</v>
      </c>
      <c r="AK37" s="378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</row>
    <row r="38" spans="2:65" s="111" customFormat="1" ht="11.25" customHeight="1">
      <c r="B38" s="526"/>
      <c r="C38" s="379"/>
      <c r="D38" s="369"/>
      <c r="E38" s="369"/>
      <c r="F38" s="369"/>
      <c r="G38" s="369"/>
      <c r="H38" s="380"/>
      <c r="I38" s="394"/>
      <c r="J38" s="383"/>
      <c r="K38" s="384"/>
      <c r="L38" s="386"/>
      <c r="M38" s="383"/>
      <c r="N38" s="380"/>
      <c r="O38" s="394"/>
      <c r="P38" s="383"/>
      <c r="Q38" s="384"/>
      <c r="R38" s="386"/>
      <c r="S38" s="383"/>
      <c r="T38" s="380"/>
      <c r="U38" s="390"/>
      <c r="V38" s="391"/>
      <c r="W38" s="391"/>
      <c r="X38" s="391"/>
      <c r="Y38" s="391"/>
      <c r="Z38" s="392"/>
      <c r="AA38" s="379"/>
      <c r="AB38" s="380"/>
      <c r="AC38" s="379"/>
      <c r="AD38" s="380"/>
      <c r="AE38" s="379"/>
      <c r="AF38" s="380"/>
      <c r="AG38" s="379"/>
      <c r="AH38" s="369"/>
      <c r="AI38" s="380"/>
      <c r="AJ38" s="379"/>
      <c r="AK38" s="380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</row>
    <row r="39" spans="2:65" s="111" customFormat="1" ht="11.25" customHeight="1"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</row>
    <row r="40" spans="2:65" s="111" customFormat="1" ht="11.25" customHeight="1">
      <c r="B40" s="403"/>
      <c r="C40" s="405" t="str">
        <f>X4</f>
        <v>ｈ</v>
      </c>
      <c r="D40" s="406"/>
      <c r="E40" s="406"/>
      <c r="F40" s="406"/>
      <c r="G40" s="406"/>
      <c r="H40" s="407"/>
      <c r="I40" s="377" t="str">
        <f ca="1">IF(C42="","",C42)</f>
        <v>ＳＵＧＡＯ ＳＣ</v>
      </c>
      <c r="J40" s="348"/>
      <c r="K40" s="348"/>
      <c r="L40" s="348"/>
      <c r="M40" s="348"/>
      <c r="N40" s="378"/>
      <c r="O40" s="377" t="str">
        <f ca="1">IF(C44="","",C44)</f>
        <v>富士見ＳＳＳ</v>
      </c>
      <c r="P40" s="348"/>
      <c r="Q40" s="348"/>
      <c r="R40" s="348"/>
      <c r="S40" s="348"/>
      <c r="T40" s="378"/>
      <c r="U40" s="377" t="str">
        <f ca="1">IF(C46="","",C46)</f>
        <v>ＦＣみらいＶ</v>
      </c>
      <c r="V40" s="348"/>
      <c r="W40" s="348"/>
      <c r="X40" s="348"/>
      <c r="Y40" s="348"/>
      <c r="Z40" s="348"/>
      <c r="AA40" s="377" t="s">
        <v>101</v>
      </c>
      <c r="AB40" s="378"/>
      <c r="AC40" s="377" t="s">
        <v>98</v>
      </c>
      <c r="AD40" s="378"/>
      <c r="AE40" s="377" t="s">
        <v>102</v>
      </c>
      <c r="AF40" s="378"/>
      <c r="AG40" s="377" t="s">
        <v>103</v>
      </c>
      <c r="AH40" s="348"/>
      <c r="AI40" s="378"/>
      <c r="AJ40" s="377" t="s">
        <v>104</v>
      </c>
      <c r="AK40" s="378"/>
      <c r="AL40" s="116"/>
      <c r="AM40" s="116"/>
      <c r="AN40" s="116"/>
      <c r="AO40" s="116"/>
      <c r="AP40" s="116"/>
      <c r="AQ40" s="116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</row>
    <row r="41" spans="2:65" s="111" customFormat="1" ht="11.25" customHeight="1">
      <c r="B41" s="404"/>
      <c r="C41" s="408"/>
      <c r="D41" s="409"/>
      <c r="E41" s="409"/>
      <c r="F41" s="409"/>
      <c r="G41" s="409"/>
      <c r="H41" s="410"/>
      <c r="I41" s="379"/>
      <c r="J41" s="369"/>
      <c r="K41" s="369"/>
      <c r="L41" s="369"/>
      <c r="M41" s="369"/>
      <c r="N41" s="380"/>
      <c r="O41" s="379"/>
      <c r="P41" s="369"/>
      <c r="Q41" s="369"/>
      <c r="R41" s="369"/>
      <c r="S41" s="369"/>
      <c r="T41" s="380"/>
      <c r="U41" s="379"/>
      <c r="V41" s="369"/>
      <c r="W41" s="369"/>
      <c r="X41" s="369"/>
      <c r="Y41" s="369"/>
      <c r="Z41" s="369"/>
      <c r="AA41" s="379"/>
      <c r="AB41" s="380"/>
      <c r="AC41" s="379"/>
      <c r="AD41" s="380"/>
      <c r="AE41" s="379"/>
      <c r="AF41" s="380"/>
      <c r="AG41" s="379"/>
      <c r="AH41" s="369"/>
      <c r="AI41" s="380"/>
      <c r="AJ41" s="379"/>
      <c r="AK41" s="380"/>
      <c r="AL41" s="116"/>
      <c r="AM41" s="116"/>
      <c r="AN41" s="116"/>
      <c r="AO41" s="116"/>
      <c r="AP41" s="116"/>
      <c r="AQ41" s="116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</row>
    <row r="42" spans="2:65" s="111" customFormat="1" ht="11.25" customHeight="1">
      <c r="B42" s="526">
        <v>4</v>
      </c>
      <c r="C42" s="397" t="str">
        <f ca="1">AA4</f>
        <v>ＳＵＧＡＯ ＳＣ</v>
      </c>
      <c r="D42" s="348"/>
      <c r="E42" s="348"/>
      <c r="F42" s="348"/>
      <c r="G42" s="348"/>
      <c r="H42" s="378"/>
      <c r="I42" s="387"/>
      <c r="J42" s="388"/>
      <c r="K42" s="388"/>
      <c r="L42" s="388"/>
      <c r="M42" s="388"/>
      <c r="N42" s="389"/>
      <c r="O42" s="548" t="str">
        <f>IF(OR(P42="",S42=""),"",IF(P42&gt;S42,"○",IF(P42=S42,"△","●")))</f>
        <v>○</v>
      </c>
      <c r="P42" s="381">
        <f>$Q$12</f>
        <v>2</v>
      </c>
      <c r="Q42" s="382"/>
      <c r="R42" s="348" t="s">
        <v>62</v>
      </c>
      <c r="S42" s="381">
        <f>$V$12</f>
        <v>0</v>
      </c>
      <c r="T42" s="378"/>
      <c r="U42" s="548" t="str">
        <f>IF(OR(V42="",Y42=""),"",IF(V42&gt;Y42,"○",IF(V42=Y42,"△","●")))</f>
        <v>○</v>
      </c>
      <c r="V42" s="381">
        <f>$Q$20</f>
        <v>3</v>
      </c>
      <c r="W42" s="382"/>
      <c r="X42" s="348" t="s">
        <v>62</v>
      </c>
      <c r="Y42" s="381">
        <f>$V$20</f>
        <v>0</v>
      </c>
      <c r="Z42" s="348"/>
      <c r="AA42" s="377">
        <f t="shared" ref="AA42:AA46" si="33">IF(AND($J42="",$P42="",$V42=""),"",COUNTIF($I42:$Z42,"○")*3+COUNTIF($I42:$Z42,"△")*1)</f>
        <v>6</v>
      </c>
      <c r="AB42" s="378"/>
      <c r="AC42" s="377">
        <f t="shared" ref="AC42:AC46" si="34">IF(AND($J42="",$P42="",$V42=""),"",SUM($J42,$P42,$V42))</f>
        <v>5</v>
      </c>
      <c r="AD42" s="378"/>
      <c r="AE42" s="377">
        <f t="shared" ref="AE42:AE46" si="35">IF(AND($M42="",$S42="",$Y42=""),"",SUM($M42,$S42,$Y42))</f>
        <v>0</v>
      </c>
      <c r="AF42" s="378"/>
      <c r="AG42" s="377">
        <f t="shared" ref="AG42" si="36">IF(OR(AC42="",AE42=""),"",AC42-AE42)</f>
        <v>5</v>
      </c>
      <c r="AH42" s="348"/>
      <c r="AI42" s="378"/>
      <c r="AJ42" s="377">
        <v>1</v>
      </c>
      <c r="AK42" s="378"/>
      <c r="AL42" s="116"/>
      <c r="AM42" s="116"/>
      <c r="AN42" s="116"/>
      <c r="AO42" s="116"/>
      <c r="AP42" s="116"/>
      <c r="AQ42" s="116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</row>
    <row r="43" spans="2:65" s="111" customFormat="1" ht="11.25" customHeight="1">
      <c r="B43" s="526"/>
      <c r="C43" s="379"/>
      <c r="D43" s="369"/>
      <c r="E43" s="369"/>
      <c r="F43" s="369"/>
      <c r="G43" s="369"/>
      <c r="H43" s="380"/>
      <c r="I43" s="390"/>
      <c r="J43" s="391"/>
      <c r="K43" s="391"/>
      <c r="L43" s="391"/>
      <c r="M43" s="391"/>
      <c r="N43" s="392"/>
      <c r="O43" s="549"/>
      <c r="P43" s="383"/>
      <c r="Q43" s="384"/>
      <c r="R43" s="369"/>
      <c r="S43" s="383"/>
      <c r="T43" s="380"/>
      <c r="U43" s="549"/>
      <c r="V43" s="383"/>
      <c r="W43" s="384"/>
      <c r="X43" s="369"/>
      <c r="Y43" s="383"/>
      <c r="Z43" s="369"/>
      <c r="AA43" s="379"/>
      <c r="AB43" s="380"/>
      <c r="AC43" s="379"/>
      <c r="AD43" s="380"/>
      <c r="AE43" s="379"/>
      <c r="AF43" s="380"/>
      <c r="AG43" s="379"/>
      <c r="AH43" s="369"/>
      <c r="AI43" s="380"/>
      <c r="AJ43" s="379"/>
      <c r="AK43" s="380"/>
      <c r="AL43" s="116"/>
      <c r="AM43" s="116"/>
      <c r="AN43" s="116"/>
      <c r="AO43" s="116"/>
      <c r="AP43" s="116"/>
      <c r="AQ43" s="116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</row>
    <row r="44" spans="2:65" s="111" customFormat="1" ht="11.25" customHeight="1">
      <c r="B44" s="526">
        <v>5</v>
      </c>
      <c r="C44" s="397" t="str">
        <f ca="1">AA5</f>
        <v>富士見ＳＳＳ</v>
      </c>
      <c r="D44" s="348"/>
      <c r="E44" s="348"/>
      <c r="F44" s="348"/>
      <c r="G44" s="348"/>
      <c r="H44" s="378"/>
      <c r="I44" s="548" t="str">
        <f t="shared" ref="I44:I46" si="37">IF(OR(J44="",M44=""),"",IF(J44&gt;M44,"○",IF(J44=M44,"△","●")))</f>
        <v>●</v>
      </c>
      <c r="J44" s="381">
        <f>IF(S42="","",S42)</f>
        <v>0</v>
      </c>
      <c r="K44" s="382"/>
      <c r="L44" s="348" t="s">
        <v>62</v>
      </c>
      <c r="M44" s="381">
        <f>IF(P42="","",P42)</f>
        <v>2</v>
      </c>
      <c r="N44" s="378"/>
      <c r="O44" s="387"/>
      <c r="P44" s="388"/>
      <c r="Q44" s="388"/>
      <c r="R44" s="388"/>
      <c r="S44" s="388"/>
      <c r="T44" s="389"/>
      <c r="U44" s="548" t="str">
        <f>IF(OR(V44="",Y44=""),"",IF(V44&gt;Y44,"○",IF(V44=Y44,"△","●")))</f>
        <v>△</v>
      </c>
      <c r="V44" s="381">
        <f>$Q$16</f>
        <v>1</v>
      </c>
      <c r="W44" s="382"/>
      <c r="X44" s="348" t="s">
        <v>62</v>
      </c>
      <c r="Y44" s="381">
        <f>$V$16</f>
        <v>1</v>
      </c>
      <c r="Z44" s="348"/>
      <c r="AA44" s="377">
        <f t="shared" si="33"/>
        <v>1</v>
      </c>
      <c r="AB44" s="378"/>
      <c r="AC44" s="377">
        <f t="shared" si="34"/>
        <v>1</v>
      </c>
      <c r="AD44" s="378"/>
      <c r="AE44" s="377">
        <f t="shared" si="35"/>
        <v>3</v>
      </c>
      <c r="AF44" s="378"/>
      <c r="AG44" s="377">
        <f t="shared" ref="AG44" si="38">IF(OR(AC44="",AE44=""),"",AC44-AE44)</f>
        <v>-2</v>
      </c>
      <c r="AH44" s="348"/>
      <c r="AI44" s="378"/>
      <c r="AJ44" s="377">
        <v>2</v>
      </c>
      <c r="AK44" s="378"/>
      <c r="AL44" s="116"/>
      <c r="AM44" s="116"/>
      <c r="AN44" s="116"/>
      <c r="AO44" s="116"/>
      <c r="AP44" s="116"/>
      <c r="AQ44" s="116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</row>
    <row r="45" spans="2:65" s="111" customFormat="1" ht="11.25" customHeight="1">
      <c r="B45" s="526"/>
      <c r="C45" s="379"/>
      <c r="D45" s="369"/>
      <c r="E45" s="369"/>
      <c r="F45" s="369"/>
      <c r="G45" s="369"/>
      <c r="H45" s="380"/>
      <c r="I45" s="549"/>
      <c r="J45" s="383"/>
      <c r="K45" s="384"/>
      <c r="L45" s="369"/>
      <c r="M45" s="383"/>
      <c r="N45" s="380"/>
      <c r="O45" s="390"/>
      <c r="P45" s="391"/>
      <c r="Q45" s="391"/>
      <c r="R45" s="391"/>
      <c r="S45" s="391"/>
      <c r="T45" s="392"/>
      <c r="U45" s="549"/>
      <c r="V45" s="383"/>
      <c r="W45" s="384"/>
      <c r="X45" s="369"/>
      <c r="Y45" s="383"/>
      <c r="Z45" s="369"/>
      <c r="AA45" s="379"/>
      <c r="AB45" s="380"/>
      <c r="AC45" s="379"/>
      <c r="AD45" s="380"/>
      <c r="AE45" s="379"/>
      <c r="AF45" s="380"/>
      <c r="AG45" s="379"/>
      <c r="AH45" s="369"/>
      <c r="AI45" s="380"/>
      <c r="AJ45" s="379"/>
      <c r="AK45" s="380"/>
      <c r="AL45" s="116"/>
      <c r="AM45" s="116"/>
      <c r="AN45" s="116"/>
      <c r="AO45" s="116"/>
      <c r="AP45" s="116"/>
      <c r="AQ45" s="116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</row>
    <row r="46" spans="2:65" s="111" customFormat="1" ht="11.25" customHeight="1">
      <c r="B46" s="526">
        <v>6</v>
      </c>
      <c r="C46" s="397" t="str">
        <f ca="1">AA6</f>
        <v>ＦＣみらいＶ</v>
      </c>
      <c r="D46" s="348"/>
      <c r="E46" s="348"/>
      <c r="F46" s="348"/>
      <c r="G46" s="348"/>
      <c r="H46" s="378"/>
      <c r="I46" s="548" t="str">
        <f t="shared" si="37"/>
        <v>●</v>
      </c>
      <c r="J46" s="381">
        <f>IF(Y42="","",Y42)</f>
        <v>0</v>
      </c>
      <c r="K46" s="382"/>
      <c r="L46" s="348" t="s">
        <v>62</v>
      </c>
      <c r="M46" s="381">
        <f>IF(V42="","",V42)</f>
        <v>3</v>
      </c>
      <c r="N46" s="378"/>
      <c r="O46" s="548" t="str">
        <f>IF(OR(P46="",S46=""),"",IF(P46&gt;S46,"○",IF(P46=S46,"△","●")))</f>
        <v>△</v>
      </c>
      <c r="P46" s="381">
        <f>IF(Y44="","",Y44)</f>
        <v>1</v>
      </c>
      <c r="Q46" s="382"/>
      <c r="R46" s="348" t="s">
        <v>62</v>
      </c>
      <c r="S46" s="381">
        <f>IF(V44="","",V44)</f>
        <v>1</v>
      </c>
      <c r="T46" s="378"/>
      <c r="U46" s="387"/>
      <c r="V46" s="388"/>
      <c r="W46" s="388"/>
      <c r="X46" s="388"/>
      <c r="Y46" s="388"/>
      <c r="Z46" s="388"/>
      <c r="AA46" s="377">
        <f t="shared" si="33"/>
        <v>1</v>
      </c>
      <c r="AB46" s="378"/>
      <c r="AC46" s="377">
        <f t="shared" si="34"/>
        <v>1</v>
      </c>
      <c r="AD46" s="378"/>
      <c r="AE46" s="377">
        <f t="shared" si="35"/>
        <v>4</v>
      </c>
      <c r="AF46" s="378"/>
      <c r="AG46" s="377">
        <f t="shared" ref="AG46" si="39">IF(OR(AC46="",AE46=""),"",AC46-AE46)</f>
        <v>-3</v>
      </c>
      <c r="AH46" s="348"/>
      <c r="AI46" s="378"/>
      <c r="AJ46" s="377">
        <v>3</v>
      </c>
      <c r="AK46" s="378"/>
      <c r="AL46" s="116"/>
      <c r="AM46" s="116"/>
      <c r="AN46" s="116"/>
      <c r="AO46" s="116"/>
      <c r="AP46" s="116"/>
      <c r="AQ46" s="116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</row>
    <row r="47" spans="2:65" s="111" customFormat="1" ht="11.25" customHeight="1">
      <c r="B47" s="526"/>
      <c r="C47" s="379"/>
      <c r="D47" s="369"/>
      <c r="E47" s="369"/>
      <c r="F47" s="369"/>
      <c r="G47" s="369"/>
      <c r="H47" s="380"/>
      <c r="I47" s="549"/>
      <c r="J47" s="383"/>
      <c r="K47" s="384"/>
      <c r="L47" s="369"/>
      <c r="M47" s="383"/>
      <c r="N47" s="380"/>
      <c r="O47" s="549"/>
      <c r="P47" s="383"/>
      <c r="Q47" s="384"/>
      <c r="R47" s="369"/>
      <c r="S47" s="383"/>
      <c r="T47" s="380"/>
      <c r="U47" s="390"/>
      <c r="V47" s="391"/>
      <c r="W47" s="391"/>
      <c r="X47" s="391"/>
      <c r="Y47" s="391"/>
      <c r="Z47" s="391"/>
      <c r="AA47" s="379"/>
      <c r="AB47" s="380"/>
      <c r="AC47" s="379"/>
      <c r="AD47" s="380"/>
      <c r="AE47" s="379"/>
      <c r="AF47" s="380"/>
      <c r="AG47" s="379"/>
      <c r="AH47" s="369"/>
      <c r="AI47" s="380"/>
      <c r="AJ47" s="379"/>
      <c r="AK47" s="380"/>
      <c r="AL47" s="116"/>
      <c r="AM47" s="116"/>
      <c r="AN47" s="116"/>
      <c r="AO47" s="116"/>
      <c r="AP47" s="116"/>
      <c r="AQ47" s="116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</row>
    <row r="48" spans="2:65" ht="13.5">
      <c r="AS48" s="112"/>
      <c r="AT48" s="112"/>
    </row>
    <row r="49" spans="2:46" ht="14.25">
      <c r="B49" s="83"/>
      <c r="C49" s="83"/>
      <c r="D49" s="374" t="s">
        <v>105</v>
      </c>
      <c r="E49" s="374"/>
      <c r="F49" s="374"/>
      <c r="G49" s="374"/>
      <c r="H49" s="374"/>
      <c r="I49" s="374"/>
      <c r="J49" s="374" t="s">
        <v>97</v>
      </c>
      <c r="K49" s="374"/>
      <c r="L49" s="374"/>
      <c r="M49" s="374"/>
      <c r="N49" s="374"/>
      <c r="O49" s="374"/>
      <c r="P49" s="374"/>
      <c r="Q49" s="374"/>
      <c r="R49" s="374" t="s">
        <v>106</v>
      </c>
      <c r="S49" s="374"/>
      <c r="T49" s="374"/>
      <c r="U49" s="374"/>
      <c r="V49" s="374"/>
      <c r="W49" s="374"/>
      <c r="X49" s="374"/>
      <c r="Y49" s="374"/>
      <c r="Z49" s="374"/>
      <c r="AA49" s="374" t="s">
        <v>107</v>
      </c>
      <c r="AB49" s="374"/>
      <c r="AC49" s="374"/>
      <c r="AD49" s="374" t="s">
        <v>108</v>
      </c>
      <c r="AE49" s="374"/>
      <c r="AF49" s="374"/>
      <c r="AG49" s="374"/>
      <c r="AH49" s="374"/>
      <c r="AI49" s="374"/>
      <c r="AJ49" s="374"/>
      <c r="AK49" s="374"/>
      <c r="AL49" s="374"/>
      <c r="AM49" s="374"/>
      <c r="AN49" s="83"/>
      <c r="AO49" s="83"/>
      <c r="AP49" s="83"/>
      <c r="AS49" s="112"/>
      <c r="AT49" s="112"/>
    </row>
    <row r="50" spans="2:46" ht="18" customHeight="1">
      <c r="B50" s="83"/>
      <c r="C50" s="83"/>
      <c r="D50" s="374" t="s">
        <v>109</v>
      </c>
      <c r="E50" s="374"/>
      <c r="F50" s="374"/>
      <c r="G50" s="374"/>
      <c r="H50" s="374"/>
      <c r="I50" s="374"/>
      <c r="J50" s="374"/>
      <c r="K50" s="374"/>
      <c r="L50" s="374"/>
      <c r="M50" s="374"/>
      <c r="N50" s="374"/>
      <c r="O50" s="374"/>
      <c r="P50" s="374"/>
      <c r="Q50" s="374"/>
      <c r="R50" s="374"/>
      <c r="S50" s="374"/>
      <c r="T50" s="374"/>
      <c r="U50" s="374"/>
      <c r="V50" s="374"/>
      <c r="W50" s="374"/>
      <c r="X50" s="374"/>
      <c r="Y50" s="374"/>
      <c r="Z50" s="374"/>
      <c r="AA50" s="376"/>
      <c r="AB50" s="376"/>
      <c r="AC50" s="376"/>
      <c r="AD50" s="375"/>
      <c r="AE50" s="375"/>
      <c r="AF50" s="375"/>
      <c r="AG50" s="375"/>
      <c r="AH50" s="375"/>
      <c r="AI50" s="375"/>
      <c r="AJ50" s="375"/>
      <c r="AK50" s="375"/>
      <c r="AL50" s="375"/>
      <c r="AM50" s="375"/>
      <c r="AN50" s="83"/>
      <c r="AO50" s="83"/>
      <c r="AP50" s="83"/>
      <c r="AS50" s="112"/>
      <c r="AT50" s="112"/>
    </row>
    <row r="51" spans="2:46" ht="18" customHeight="1">
      <c r="B51" s="83"/>
      <c r="C51" s="83"/>
      <c r="D51" s="374" t="s">
        <v>109</v>
      </c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74"/>
      <c r="R51" s="374"/>
      <c r="S51" s="374"/>
      <c r="T51" s="374"/>
      <c r="U51" s="374"/>
      <c r="V51" s="374"/>
      <c r="W51" s="374"/>
      <c r="X51" s="374"/>
      <c r="Y51" s="374"/>
      <c r="Z51" s="374"/>
      <c r="AA51" s="374"/>
      <c r="AB51" s="374"/>
      <c r="AC51" s="374"/>
      <c r="AD51" s="375"/>
      <c r="AE51" s="375"/>
      <c r="AF51" s="375"/>
      <c r="AG51" s="375"/>
      <c r="AH51" s="375"/>
      <c r="AI51" s="375"/>
      <c r="AJ51" s="375"/>
      <c r="AK51" s="375"/>
      <c r="AL51" s="375"/>
      <c r="AM51" s="375"/>
      <c r="AN51" s="83"/>
      <c r="AO51" s="83"/>
      <c r="AP51" s="83"/>
      <c r="AS51" s="112"/>
      <c r="AT51" s="112"/>
    </row>
    <row r="52" spans="2:46" ht="18" customHeight="1">
      <c r="B52" s="83"/>
      <c r="C52" s="83"/>
      <c r="D52" s="374" t="s">
        <v>109</v>
      </c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5"/>
      <c r="AE52" s="375"/>
      <c r="AF52" s="375"/>
      <c r="AG52" s="375"/>
      <c r="AH52" s="375"/>
      <c r="AI52" s="375"/>
      <c r="AJ52" s="375"/>
      <c r="AK52" s="375"/>
      <c r="AL52" s="375"/>
      <c r="AM52" s="375"/>
      <c r="AN52" s="83"/>
      <c r="AO52" s="83"/>
      <c r="AP52" s="83"/>
    </row>
  </sheetData>
  <mergeCells count="265">
    <mergeCell ref="AJ40:AK41"/>
    <mergeCell ref="AA42:AB43"/>
    <mergeCell ref="AC42:AD43"/>
    <mergeCell ref="AG42:AI43"/>
    <mergeCell ref="AJ42:AK43"/>
    <mergeCell ref="AA44:AB45"/>
    <mergeCell ref="AC44:AD45"/>
    <mergeCell ref="AG44:AI45"/>
    <mergeCell ref="AJ44:AK45"/>
    <mergeCell ref="AE44:AF45"/>
    <mergeCell ref="AE42:AF43"/>
    <mergeCell ref="D52:I52"/>
    <mergeCell ref="J52:Q52"/>
    <mergeCell ref="R52:Z52"/>
    <mergeCell ref="AA52:AC52"/>
    <mergeCell ref="AD52:AM52"/>
    <mergeCell ref="X4:X6"/>
    <mergeCell ref="AA40:AB41"/>
    <mergeCell ref="AC40:AD41"/>
    <mergeCell ref="AE40:AF41"/>
    <mergeCell ref="AG40:AI41"/>
    <mergeCell ref="D50:I50"/>
    <mergeCell ref="J50:Q50"/>
    <mergeCell ref="R50:Z50"/>
    <mergeCell ref="AA50:AC50"/>
    <mergeCell ref="AD50:AM50"/>
    <mergeCell ref="D51:I51"/>
    <mergeCell ref="J51:Q51"/>
    <mergeCell ref="R51:Z51"/>
    <mergeCell ref="AA51:AC51"/>
    <mergeCell ref="AD51:AM51"/>
    <mergeCell ref="D49:I49"/>
    <mergeCell ref="J49:Q49"/>
    <mergeCell ref="R49:Z49"/>
    <mergeCell ref="AA49:AC49"/>
    <mergeCell ref="AD49:AM49"/>
    <mergeCell ref="S46:T47"/>
    <mergeCell ref="U46:Z47"/>
    <mergeCell ref="AE46:AF47"/>
    <mergeCell ref="AA46:AB47"/>
    <mergeCell ref="AC46:AD47"/>
    <mergeCell ref="B46:B47"/>
    <mergeCell ref="C46:H47"/>
    <mergeCell ref="I46:I47"/>
    <mergeCell ref="J46:K47"/>
    <mergeCell ref="L46:L47"/>
    <mergeCell ref="M46:N47"/>
    <mergeCell ref="O46:O47"/>
    <mergeCell ref="P46:Q47"/>
    <mergeCell ref="R46:R47"/>
    <mergeCell ref="AG46:AI47"/>
    <mergeCell ref="AJ46:AK47"/>
    <mergeCell ref="B42:B43"/>
    <mergeCell ref="C42:H43"/>
    <mergeCell ref="I42:N43"/>
    <mergeCell ref="O42:O43"/>
    <mergeCell ref="P42:Q43"/>
    <mergeCell ref="U44:U45"/>
    <mergeCell ref="V44:W45"/>
    <mergeCell ref="X44:X45"/>
    <mergeCell ref="Y44:Z45"/>
    <mergeCell ref="B44:B45"/>
    <mergeCell ref="C44:H45"/>
    <mergeCell ref="I44:I45"/>
    <mergeCell ref="J44:K45"/>
    <mergeCell ref="L44:L45"/>
    <mergeCell ref="M44:N45"/>
    <mergeCell ref="O44:T45"/>
    <mergeCell ref="U40:Z41"/>
    <mergeCell ref="O37:O38"/>
    <mergeCell ref="P37:Q38"/>
    <mergeCell ref="R37:R38"/>
    <mergeCell ref="S37:T38"/>
    <mergeCell ref="U37:Z38"/>
    <mergeCell ref="R42:R43"/>
    <mergeCell ref="S42:T43"/>
    <mergeCell ref="U42:U43"/>
    <mergeCell ref="V42:W43"/>
    <mergeCell ref="X42:X43"/>
    <mergeCell ref="Y42:Z43"/>
    <mergeCell ref="C35:H36"/>
    <mergeCell ref="I35:I36"/>
    <mergeCell ref="J35:K36"/>
    <mergeCell ref="L35:L36"/>
    <mergeCell ref="M35:N36"/>
    <mergeCell ref="B40:B41"/>
    <mergeCell ref="C40:H41"/>
    <mergeCell ref="I40:N41"/>
    <mergeCell ref="O40:T41"/>
    <mergeCell ref="AE31:AF32"/>
    <mergeCell ref="AG31:AI32"/>
    <mergeCell ref="AC35:AD36"/>
    <mergeCell ref="AE35:AF36"/>
    <mergeCell ref="AG35:AI36"/>
    <mergeCell ref="AJ35:AK36"/>
    <mergeCell ref="B37:B38"/>
    <mergeCell ref="C37:H38"/>
    <mergeCell ref="I37:I38"/>
    <mergeCell ref="J37:K38"/>
    <mergeCell ref="L37:L38"/>
    <mergeCell ref="M37:N38"/>
    <mergeCell ref="O35:T36"/>
    <mergeCell ref="U35:U36"/>
    <mergeCell ref="V35:W36"/>
    <mergeCell ref="X35:X36"/>
    <mergeCell ref="Y35:Z36"/>
    <mergeCell ref="AA35:AB36"/>
    <mergeCell ref="AC37:AD38"/>
    <mergeCell ref="AE37:AF38"/>
    <mergeCell ref="AG37:AI38"/>
    <mergeCell ref="AJ37:AK38"/>
    <mergeCell ref="AA37:AB38"/>
    <mergeCell ref="B35:B36"/>
    <mergeCell ref="AJ31:AK32"/>
    <mergeCell ref="B33:B34"/>
    <mergeCell ref="C33:H34"/>
    <mergeCell ref="I33:N34"/>
    <mergeCell ref="O33:O34"/>
    <mergeCell ref="P33:Q34"/>
    <mergeCell ref="R33:R34"/>
    <mergeCell ref="B31:B32"/>
    <mergeCell ref="C31:H32"/>
    <mergeCell ref="I31:N32"/>
    <mergeCell ref="O31:T32"/>
    <mergeCell ref="U31:Z32"/>
    <mergeCell ref="AA31:AB32"/>
    <mergeCell ref="AC33:AD34"/>
    <mergeCell ref="AE33:AF34"/>
    <mergeCell ref="AG33:AI34"/>
    <mergeCell ref="AJ33:AK34"/>
    <mergeCell ref="X33:X34"/>
    <mergeCell ref="Y33:Z34"/>
    <mergeCell ref="AA33:AB34"/>
    <mergeCell ref="S33:T34"/>
    <mergeCell ref="U33:U34"/>
    <mergeCell ref="V33:W34"/>
    <mergeCell ref="AC31:AD32"/>
    <mergeCell ref="B26:B27"/>
    <mergeCell ref="C26:E27"/>
    <mergeCell ref="F26:I27"/>
    <mergeCell ref="J26:P27"/>
    <mergeCell ref="Q26:R27"/>
    <mergeCell ref="V26:W27"/>
    <mergeCell ref="X26:AD27"/>
    <mergeCell ref="AE26:AH27"/>
    <mergeCell ref="AI26:AP27"/>
    <mergeCell ref="B24:B25"/>
    <mergeCell ref="C24:E25"/>
    <mergeCell ref="F24:I25"/>
    <mergeCell ref="J24:P25"/>
    <mergeCell ref="Q24:R25"/>
    <mergeCell ref="V24:W25"/>
    <mergeCell ref="X24:AD25"/>
    <mergeCell ref="AE24:AH25"/>
    <mergeCell ref="AI24:AP25"/>
    <mergeCell ref="X20:AD21"/>
    <mergeCell ref="AE20:AH21"/>
    <mergeCell ref="AI20:AP21"/>
    <mergeCell ref="B22:B23"/>
    <mergeCell ref="C22:E23"/>
    <mergeCell ref="F22:I23"/>
    <mergeCell ref="Q22:R23"/>
    <mergeCell ref="V22:W23"/>
    <mergeCell ref="B20:B21"/>
    <mergeCell ref="C20:E21"/>
    <mergeCell ref="F20:I21"/>
    <mergeCell ref="J20:P21"/>
    <mergeCell ref="Q20:R21"/>
    <mergeCell ref="V20:W21"/>
    <mergeCell ref="AE22:AH23"/>
    <mergeCell ref="AI22:AP23"/>
    <mergeCell ref="B18:B19"/>
    <mergeCell ref="C18:E19"/>
    <mergeCell ref="F18:I19"/>
    <mergeCell ref="J18:P19"/>
    <mergeCell ref="Q18:R19"/>
    <mergeCell ref="V18:W19"/>
    <mergeCell ref="X18:AD19"/>
    <mergeCell ref="AE18:AH19"/>
    <mergeCell ref="AI18:AP19"/>
    <mergeCell ref="B16:B17"/>
    <mergeCell ref="C16:E17"/>
    <mergeCell ref="F16:I17"/>
    <mergeCell ref="J16:P17"/>
    <mergeCell ref="Q16:R17"/>
    <mergeCell ref="V16:W17"/>
    <mergeCell ref="X16:AD17"/>
    <mergeCell ref="AE16:AH17"/>
    <mergeCell ref="AI16:AP17"/>
    <mergeCell ref="X12:AD13"/>
    <mergeCell ref="AE12:AH13"/>
    <mergeCell ref="AI12:AP13"/>
    <mergeCell ref="B14:B15"/>
    <mergeCell ref="C14:E15"/>
    <mergeCell ref="F14:I15"/>
    <mergeCell ref="J14:P15"/>
    <mergeCell ref="Q14:R15"/>
    <mergeCell ref="V14:W15"/>
    <mergeCell ref="X14:AD15"/>
    <mergeCell ref="B12:B13"/>
    <mergeCell ref="C12:E13"/>
    <mergeCell ref="F12:I13"/>
    <mergeCell ref="J12:P13"/>
    <mergeCell ref="Q12:R13"/>
    <mergeCell ref="V12:W13"/>
    <mergeCell ref="AE14:AH15"/>
    <mergeCell ref="AI14:AP15"/>
    <mergeCell ref="AA4:AG4"/>
    <mergeCell ref="AH4:AJ4"/>
    <mergeCell ref="AA5:AG5"/>
    <mergeCell ref="AH5:AJ5"/>
    <mergeCell ref="AA6:AG6"/>
    <mergeCell ref="AH6:AJ6"/>
    <mergeCell ref="AI9:AP9"/>
    <mergeCell ref="B10:B11"/>
    <mergeCell ref="C10:E11"/>
    <mergeCell ref="F10:I11"/>
    <mergeCell ref="J10:P11"/>
    <mergeCell ref="Q10:R11"/>
    <mergeCell ref="V10:W11"/>
    <mergeCell ref="X10:AD11"/>
    <mergeCell ref="AE10:AH11"/>
    <mergeCell ref="AI10:AP11"/>
    <mergeCell ref="C9:E9"/>
    <mergeCell ref="F9:I9"/>
    <mergeCell ref="J9:P9"/>
    <mergeCell ref="Q9:W9"/>
    <mergeCell ref="X9:AD9"/>
    <mergeCell ref="AE9:AH9"/>
    <mergeCell ref="I6:J6"/>
    <mergeCell ref="Y6:Z6"/>
    <mergeCell ref="H4:H6"/>
    <mergeCell ref="I4:J4"/>
    <mergeCell ref="Y4:Z4"/>
    <mergeCell ref="I5:J5"/>
    <mergeCell ref="Y5:Z5"/>
    <mergeCell ref="R4:T4"/>
    <mergeCell ref="K5:Q5"/>
    <mergeCell ref="R5:T5"/>
    <mergeCell ref="K6:Q6"/>
    <mergeCell ref="R6:T6"/>
    <mergeCell ref="A1:AQ1"/>
    <mergeCell ref="C2:F2"/>
    <mergeCell ref="G2:O2"/>
    <mergeCell ref="P2:S2"/>
    <mergeCell ref="T2:AB2"/>
    <mergeCell ref="AC2:AF2"/>
    <mergeCell ref="AG2:AL2"/>
    <mergeCell ref="AM2:AO2"/>
    <mergeCell ref="B28:B29"/>
    <mergeCell ref="C28:E29"/>
    <mergeCell ref="F28:I29"/>
    <mergeCell ref="J28:K29"/>
    <mergeCell ref="L28:P29"/>
    <mergeCell ref="Q28:R29"/>
    <mergeCell ref="V28:W29"/>
    <mergeCell ref="X28:AB29"/>
    <mergeCell ref="AC28:AD29"/>
    <mergeCell ref="AE28:AH29"/>
    <mergeCell ref="AI28:AP29"/>
    <mergeCell ref="J22:K23"/>
    <mergeCell ref="L22:P23"/>
    <mergeCell ref="X22:AB23"/>
    <mergeCell ref="AC22:AD23"/>
    <mergeCell ref="K4:Q4"/>
  </mergeCells>
  <phoneticPr fontId="28"/>
  <conditionalFormatting sqref="AM2:AO2">
    <cfRule type="expression" dxfId="107" priority="17">
      <formula>WEEKDAY(AM2)=7</formula>
    </cfRule>
    <cfRule type="expression" dxfId="106" priority="18">
      <formula>WEEKDAY(AM2)=1</formula>
    </cfRule>
  </conditionalFormatting>
  <conditionalFormatting sqref="AM2:AO2">
    <cfRule type="expression" dxfId="105" priority="15">
      <formula>WEEKDAY(AM2)=7</formula>
    </cfRule>
    <cfRule type="expression" dxfId="104" priority="16">
      <formula>WEEKDAY(AM2)=1</formula>
    </cfRule>
  </conditionalFormatting>
  <conditionalFormatting sqref="AM2:AO2">
    <cfRule type="expression" dxfId="103" priority="13">
      <formula>WEEKDAY(AM2)=7</formula>
    </cfRule>
    <cfRule type="expression" dxfId="102" priority="14">
      <formula>WEEKDAY(AM2)=1</formula>
    </cfRule>
  </conditionalFormatting>
  <conditionalFormatting sqref="AM2:AO2">
    <cfRule type="expression" dxfId="101" priority="11">
      <formula>WEEKDAY(AM2)=7</formula>
    </cfRule>
    <cfRule type="expression" dxfId="100" priority="12">
      <formula>WEEKDAY(AM2)=1</formula>
    </cfRule>
  </conditionalFormatting>
  <conditionalFormatting sqref="AM2:AO2">
    <cfRule type="expression" dxfId="99" priority="9">
      <formula>WEEKDAY(AM2)=7</formula>
    </cfRule>
    <cfRule type="expression" dxfId="98" priority="10">
      <formula>WEEKDAY(AM2)=1</formula>
    </cfRule>
  </conditionalFormatting>
  <conditionalFormatting sqref="AM2:AO2">
    <cfRule type="expression" dxfId="97" priority="7">
      <formula>WEEKDAY(AM2)=7</formula>
    </cfRule>
    <cfRule type="expression" dxfId="96" priority="8">
      <formula>WEEKDAY(AM2)=1</formula>
    </cfRule>
  </conditionalFormatting>
  <conditionalFormatting sqref="AM2:AO2">
    <cfRule type="expression" dxfId="95" priority="5">
      <formula>WEEKDAY(AM2)=7</formula>
    </cfRule>
    <cfRule type="expression" dxfId="94" priority="6">
      <formula>WEEKDAY(AM2)=1</formula>
    </cfRule>
  </conditionalFormatting>
  <conditionalFormatting sqref="AM2:AO2">
    <cfRule type="expression" dxfId="93" priority="3">
      <formula>WEEKDAY(AM2)=7</formula>
    </cfRule>
    <cfRule type="expression" dxfId="92" priority="4">
      <formula>WEEKDAY(AM2)=1</formula>
    </cfRule>
  </conditionalFormatting>
  <conditionalFormatting sqref="AM2:AO2">
    <cfRule type="expression" dxfId="91" priority="1">
      <formula>WEEKDAY(AM2)=7</formula>
    </cfRule>
    <cfRule type="expression" dxfId="90" priority="2">
      <formula>WEEKDAY(AM2)=1</formula>
    </cfRule>
  </conditionalFormatting>
  <printOptions horizontalCentered="1" verticalCentered="1"/>
  <pageMargins left="0.196527777777778" right="0.196527777777778" top="0" bottom="0" header="0" footer="0"/>
  <pageSetup paperSize="9" scale="74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52"/>
  <sheetViews>
    <sheetView view="pageBreakPreview" zoomScaleNormal="100" zoomScaleSheetLayoutView="100" workbookViewId="0">
      <selection sqref="A1:AP2"/>
    </sheetView>
  </sheetViews>
  <sheetFormatPr defaultColWidth="3.5" defaultRowHeight="18" customHeight="1"/>
  <cols>
    <col min="1" max="43" width="3.5" style="81"/>
    <col min="44" max="44" width="0" style="81" hidden="1" customWidth="1"/>
    <col min="45" max="46" width="3.5" style="83" hidden="1" customWidth="1"/>
    <col min="47" max="47" width="0" style="81" hidden="1" customWidth="1"/>
    <col min="48" max="48" width="3.5" style="81"/>
    <col min="49" max="49" width="3.875" style="81" customWidth="1"/>
    <col min="50" max="16384" width="3.5" style="81"/>
  </cols>
  <sheetData>
    <row r="1" spans="1:49" ht="41.25" customHeight="1">
      <c r="A1" s="486" t="s">
        <v>188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7"/>
      <c r="AH1" s="487"/>
      <c r="AI1" s="487"/>
      <c r="AJ1" s="487"/>
      <c r="AK1" s="487"/>
      <c r="AL1" s="487"/>
      <c r="AM1" s="487"/>
      <c r="AN1" s="487"/>
      <c r="AO1" s="487"/>
      <c r="AP1" s="487"/>
      <c r="AQ1" s="488"/>
      <c r="AS1" s="82">
        <v>2</v>
      </c>
    </row>
    <row r="2" spans="1:49" ht="18" customHeight="1">
      <c r="C2" s="489" t="s">
        <v>91</v>
      </c>
      <c r="D2" s="489"/>
      <c r="E2" s="489"/>
      <c r="F2" s="489"/>
      <c r="G2" s="490" t="str">
        <f ca="1">INDIRECT("４月２０日組合せ!u"&amp;2*ROW()+1+19*($AS$1-1))</f>
        <v>グリーンパーク白沢Ｂ(南)  会場</v>
      </c>
      <c r="H2" s="490"/>
      <c r="I2" s="490"/>
      <c r="J2" s="490"/>
      <c r="K2" s="490"/>
      <c r="L2" s="490"/>
      <c r="M2" s="490"/>
      <c r="N2" s="490"/>
      <c r="O2" s="490"/>
      <c r="P2" s="489" t="s">
        <v>92</v>
      </c>
      <c r="Q2" s="489"/>
      <c r="R2" s="489"/>
      <c r="S2" s="489"/>
      <c r="T2" s="491" t="str">
        <f ca="1">K6</f>
        <v>雀宮ＦＣ</v>
      </c>
      <c r="U2" s="492"/>
      <c r="V2" s="492"/>
      <c r="W2" s="492"/>
      <c r="X2" s="492"/>
      <c r="Y2" s="492"/>
      <c r="Z2" s="492"/>
      <c r="AA2" s="492"/>
      <c r="AB2" s="492"/>
      <c r="AC2" s="489" t="s">
        <v>93</v>
      </c>
      <c r="AD2" s="489"/>
      <c r="AE2" s="489"/>
      <c r="AF2" s="489"/>
      <c r="AG2" s="493">
        <v>43575</v>
      </c>
      <c r="AH2" s="494"/>
      <c r="AI2" s="494"/>
      <c r="AJ2" s="494"/>
      <c r="AK2" s="494"/>
      <c r="AL2" s="494"/>
      <c r="AM2" s="495" t="str">
        <f>"（"&amp;TEXT(AG2,"aaa")&amp;"）"</f>
        <v>（土）</v>
      </c>
      <c r="AN2" s="495"/>
      <c r="AO2" s="496"/>
      <c r="AP2" s="84"/>
    </row>
    <row r="3" spans="1:49" ht="18" customHeight="1"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6"/>
      <c r="X3" s="86"/>
      <c r="Y3" s="86"/>
      <c r="Z3" s="86"/>
      <c r="AA3" s="86"/>
      <c r="AB3" s="86"/>
      <c r="AC3" s="86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</row>
    <row r="4" spans="1:49" ht="18" customHeight="1">
      <c r="H4" s="502" t="s">
        <v>199</v>
      </c>
      <c r="I4" s="505">
        <v>1</v>
      </c>
      <c r="J4" s="505"/>
      <c r="K4" s="293" t="str">
        <f ca="1">INDIRECT("４月２０日組合せ!x"&amp;2*ROW()+19*($AS$1-1))</f>
        <v>国本ＪＳＣ</v>
      </c>
      <c r="L4" s="294"/>
      <c r="M4" s="294"/>
      <c r="N4" s="294"/>
      <c r="O4" s="294"/>
      <c r="P4" s="294"/>
      <c r="Q4" s="294"/>
      <c r="R4" s="299"/>
      <c r="S4" s="294"/>
      <c r="T4" s="300"/>
      <c r="X4" s="506" t="s">
        <v>200</v>
      </c>
      <c r="Y4" s="509">
        <v>4</v>
      </c>
      <c r="Z4" s="510"/>
      <c r="AA4" s="293" t="str">
        <f ca="1">INDIRECT("４月２０日組合せ!x"&amp;2*ROW()+19*($AS$1-1)+6)</f>
        <v>上三川ＦＣ</v>
      </c>
      <c r="AB4" s="294"/>
      <c r="AC4" s="294"/>
      <c r="AD4" s="294"/>
      <c r="AE4" s="294"/>
      <c r="AF4" s="294"/>
      <c r="AG4" s="294"/>
      <c r="AH4" s="299"/>
      <c r="AI4" s="294"/>
      <c r="AJ4" s="300"/>
    </row>
    <row r="5" spans="1:49" ht="18" customHeight="1">
      <c r="H5" s="503"/>
      <c r="I5" s="519">
        <v>2</v>
      </c>
      <c r="J5" s="519"/>
      <c r="K5" s="500" t="str">
        <f t="shared" ref="K5:K6" ca="1" si="0">INDIRECT("４月２０日組合せ!x"&amp;2*ROW()+19*($AS$1-1))</f>
        <v>カテット白沢ＳＳ</v>
      </c>
      <c r="L5" s="501"/>
      <c r="M5" s="501"/>
      <c r="N5" s="501"/>
      <c r="O5" s="501"/>
      <c r="P5" s="501"/>
      <c r="Q5" s="501"/>
      <c r="R5" s="301"/>
      <c r="S5" s="302"/>
      <c r="T5" s="303"/>
      <c r="X5" s="507"/>
      <c r="Y5" s="512">
        <v>5</v>
      </c>
      <c r="Z5" s="513"/>
      <c r="AA5" s="537" t="str">
        <f t="shared" ref="AA5:AA6" ca="1" si="1">INDIRECT("４月２０日組合せ!x"&amp;2*ROW()+19*($AS$1-1)+6)</f>
        <v>ｕｎｉｏｎ ｓｃ</v>
      </c>
      <c r="AB5" s="537"/>
      <c r="AC5" s="537"/>
      <c r="AD5" s="537"/>
      <c r="AE5" s="537"/>
      <c r="AF5" s="537"/>
      <c r="AG5" s="500"/>
      <c r="AH5" s="538"/>
      <c r="AI5" s="537"/>
      <c r="AJ5" s="537"/>
    </row>
    <row r="6" spans="1:49" ht="18" customHeight="1">
      <c r="H6" s="504"/>
      <c r="I6" s="520">
        <v>3</v>
      </c>
      <c r="J6" s="520"/>
      <c r="K6" s="521" t="str">
        <f t="shared" ca="1" si="0"/>
        <v>雀宮ＦＣ</v>
      </c>
      <c r="L6" s="522"/>
      <c r="M6" s="522"/>
      <c r="N6" s="522"/>
      <c r="O6" s="522"/>
      <c r="P6" s="522"/>
      <c r="Q6" s="522"/>
      <c r="R6" s="523" t="s">
        <v>189</v>
      </c>
      <c r="S6" s="524"/>
      <c r="T6" s="525"/>
      <c r="X6" s="508"/>
      <c r="Y6" s="539">
        <v>6</v>
      </c>
      <c r="Z6" s="540"/>
      <c r="AA6" s="297" t="str">
        <f t="shared" ca="1" si="1"/>
        <v>ＦＣグランディール</v>
      </c>
      <c r="AB6" s="298"/>
      <c r="AC6" s="298"/>
      <c r="AD6" s="298"/>
      <c r="AE6" s="298"/>
      <c r="AF6" s="298"/>
      <c r="AG6" s="298"/>
      <c r="AH6" s="304"/>
      <c r="AI6" s="298"/>
      <c r="AJ6" s="518"/>
    </row>
    <row r="7" spans="1:49" ht="18" customHeight="1">
      <c r="C7" s="97"/>
      <c r="D7" s="85"/>
      <c r="E7" s="85"/>
      <c r="F7" s="85"/>
      <c r="G7" s="85"/>
      <c r="H7" s="85"/>
      <c r="I7" s="98"/>
      <c r="J7" s="98"/>
      <c r="K7" s="98"/>
      <c r="L7" s="98"/>
      <c r="M7" s="98"/>
      <c r="N7" s="98"/>
      <c r="O7" s="98"/>
      <c r="X7" s="113"/>
      <c r="Y7" s="114"/>
      <c r="Z7" s="114"/>
      <c r="AA7" s="115"/>
      <c r="AB7" s="115"/>
      <c r="AC7" s="115"/>
      <c r="AD7" s="115"/>
      <c r="AE7" s="115"/>
      <c r="AF7" s="115"/>
      <c r="AG7" s="115"/>
      <c r="AH7" s="115"/>
      <c r="AI7" s="115"/>
      <c r="AJ7" s="115"/>
    </row>
    <row r="8" spans="1:49" ht="18" customHeight="1" thickBot="1">
      <c r="B8" s="83" t="s">
        <v>192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W8" s="99"/>
    </row>
    <row r="9" spans="1:49" ht="15" thickBot="1">
      <c r="B9" s="100"/>
      <c r="C9" s="477" t="s">
        <v>95</v>
      </c>
      <c r="D9" s="478"/>
      <c r="E9" s="479"/>
      <c r="F9" s="480" t="s">
        <v>96</v>
      </c>
      <c r="G9" s="481"/>
      <c r="H9" s="481"/>
      <c r="I9" s="482"/>
      <c r="J9" s="478" t="s">
        <v>97</v>
      </c>
      <c r="K9" s="481"/>
      <c r="L9" s="481"/>
      <c r="M9" s="481"/>
      <c r="N9" s="481"/>
      <c r="O9" s="481"/>
      <c r="P9" s="483"/>
      <c r="Q9" s="484" t="s">
        <v>98</v>
      </c>
      <c r="R9" s="484"/>
      <c r="S9" s="484"/>
      <c r="T9" s="484"/>
      <c r="U9" s="484"/>
      <c r="V9" s="484"/>
      <c r="W9" s="484"/>
      <c r="X9" s="485" t="s">
        <v>97</v>
      </c>
      <c r="Y9" s="481"/>
      <c r="Z9" s="481"/>
      <c r="AA9" s="481"/>
      <c r="AB9" s="481"/>
      <c r="AC9" s="481"/>
      <c r="AD9" s="482"/>
      <c r="AE9" s="480" t="s">
        <v>96</v>
      </c>
      <c r="AF9" s="481"/>
      <c r="AG9" s="481"/>
      <c r="AH9" s="482"/>
      <c r="AI9" s="460" t="s">
        <v>99</v>
      </c>
      <c r="AJ9" s="461"/>
      <c r="AK9" s="461"/>
      <c r="AL9" s="461"/>
      <c r="AM9" s="461"/>
      <c r="AN9" s="461"/>
      <c r="AO9" s="462"/>
      <c r="AP9" s="463"/>
    </row>
    <row r="10" spans="1:49" ht="14.25" customHeight="1">
      <c r="B10" s="411">
        <v>1</v>
      </c>
      <c r="C10" s="413">
        <v>0.375</v>
      </c>
      <c r="D10" s="414"/>
      <c r="E10" s="415"/>
      <c r="F10" s="550" t="s">
        <v>260</v>
      </c>
      <c r="G10" s="551"/>
      <c r="H10" s="551"/>
      <c r="I10" s="552"/>
      <c r="J10" s="467" t="str">
        <f ca="1">IFERROR(VLOOKUP(AS10,$I$4:$T$6,3,0),"")&amp;IFERROR(VLOOKUP(AS10,$Y$4:$AJ$6,3,0),"")</f>
        <v>国本ＪＳＣ</v>
      </c>
      <c r="K10" s="468"/>
      <c r="L10" s="468"/>
      <c r="M10" s="468"/>
      <c r="N10" s="468"/>
      <c r="O10" s="468"/>
      <c r="P10" s="469"/>
      <c r="Q10" s="470">
        <f>IF(OR(S10="",S11=""),"",S10+S11)</f>
        <v>0</v>
      </c>
      <c r="R10" s="471"/>
      <c r="S10" s="67">
        <v>0</v>
      </c>
      <c r="T10" s="68" t="s">
        <v>100</v>
      </c>
      <c r="U10" s="67">
        <v>5</v>
      </c>
      <c r="V10" s="424">
        <f>IF(OR(U10="",U11=""),"",U10+U11)</f>
        <v>5</v>
      </c>
      <c r="W10" s="425"/>
      <c r="X10" s="334" t="str">
        <f ca="1">IFERROR(VLOOKUP(AT10,$I$4:$T$6,3,0),"")&amp;IFERROR(VLOOKUP(AT10,$Y$4:$AJ$6,3,0),"")</f>
        <v>カテット白沢ＳＳ</v>
      </c>
      <c r="Y10" s="474"/>
      <c r="Z10" s="474"/>
      <c r="AA10" s="474"/>
      <c r="AB10" s="474"/>
      <c r="AC10" s="474"/>
      <c r="AD10" s="475"/>
      <c r="AE10" s="464"/>
      <c r="AF10" s="465"/>
      <c r="AG10" s="465"/>
      <c r="AH10" s="466"/>
      <c r="AI10" s="476" t="str">
        <f>'４月２０日組合せ'!AB65</f>
        <v>４／５／６／４</v>
      </c>
      <c r="AJ10" s="314"/>
      <c r="AK10" s="314"/>
      <c r="AL10" s="314"/>
      <c r="AM10" s="314"/>
      <c r="AN10" s="314"/>
      <c r="AO10" s="315"/>
      <c r="AP10" s="316"/>
      <c r="AS10" s="83">
        <v>1</v>
      </c>
      <c r="AT10" s="83">
        <v>2</v>
      </c>
    </row>
    <row r="11" spans="1:49" ht="14.25" customHeight="1">
      <c r="B11" s="441"/>
      <c r="C11" s="442"/>
      <c r="D11" s="443"/>
      <c r="E11" s="444"/>
      <c r="F11" s="553"/>
      <c r="G11" s="554"/>
      <c r="H11" s="554"/>
      <c r="I11" s="555"/>
      <c r="J11" s="448"/>
      <c r="K11" s="448"/>
      <c r="L11" s="448"/>
      <c r="M11" s="448"/>
      <c r="N11" s="448"/>
      <c r="O11" s="448"/>
      <c r="P11" s="449"/>
      <c r="Q11" s="472"/>
      <c r="R11" s="473"/>
      <c r="S11" s="69">
        <v>0</v>
      </c>
      <c r="T11" s="70" t="s">
        <v>100</v>
      </c>
      <c r="U11" s="69">
        <v>0</v>
      </c>
      <c r="V11" s="452"/>
      <c r="W11" s="453"/>
      <c r="X11" s="371"/>
      <c r="Y11" s="372"/>
      <c r="Z11" s="372"/>
      <c r="AA11" s="372"/>
      <c r="AB11" s="372"/>
      <c r="AC11" s="372"/>
      <c r="AD11" s="373"/>
      <c r="AE11" s="357"/>
      <c r="AF11" s="358"/>
      <c r="AG11" s="358"/>
      <c r="AH11" s="359"/>
      <c r="AI11" s="367"/>
      <c r="AJ11" s="368"/>
      <c r="AK11" s="368"/>
      <c r="AL11" s="368"/>
      <c r="AM11" s="368"/>
      <c r="AN11" s="368"/>
      <c r="AO11" s="369"/>
      <c r="AP11" s="370"/>
    </row>
    <row r="12" spans="1:49" ht="14.25" customHeight="1">
      <c r="B12" s="441">
        <v>2</v>
      </c>
      <c r="C12" s="442">
        <v>0.40277777777777801</v>
      </c>
      <c r="D12" s="443">
        <v>0.4375</v>
      </c>
      <c r="E12" s="444"/>
      <c r="F12" s="357"/>
      <c r="G12" s="358"/>
      <c r="H12" s="358"/>
      <c r="I12" s="359"/>
      <c r="J12" s="458" t="str">
        <f t="shared" ref="J12" ca="1" si="2">IFERROR(VLOOKUP(AS12,$I$4:$T$6,3,0),"")&amp;IFERROR(VLOOKUP(AS12,$Y$4:$AJ$6,3,0),"")</f>
        <v>上三川ＦＣ</v>
      </c>
      <c r="K12" s="446"/>
      <c r="L12" s="446"/>
      <c r="M12" s="446"/>
      <c r="N12" s="446"/>
      <c r="O12" s="446"/>
      <c r="P12" s="447"/>
      <c r="Q12" s="450">
        <f>IF(OR(S12="",S13=""),"",S12+S13)</f>
        <v>0</v>
      </c>
      <c r="R12" s="451"/>
      <c r="S12" s="67">
        <v>0</v>
      </c>
      <c r="T12" s="68" t="s">
        <v>100</v>
      </c>
      <c r="U12" s="67">
        <v>3</v>
      </c>
      <c r="V12" s="450">
        <f t="shared" ref="V12" si="3">IF(OR(U12="",U13=""),"",U12+U13)</f>
        <v>3</v>
      </c>
      <c r="W12" s="451"/>
      <c r="X12" s="351" t="str">
        <f t="shared" ref="X12" ca="1" si="4">IFERROR(VLOOKUP(AT12,$I$4:$T$6,3,0),"")&amp;IFERROR(VLOOKUP(AT12,$Y$4:$AJ$6,3,0),"")</f>
        <v>ｕｎｉｏｎ ｓｃ</v>
      </c>
      <c r="Y12" s="352"/>
      <c r="Z12" s="352"/>
      <c r="AA12" s="352"/>
      <c r="AB12" s="352"/>
      <c r="AC12" s="352"/>
      <c r="AD12" s="353"/>
      <c r="AE12" s="357"/>
      <c r="AF12" s="358"/>
      <c r="AG12" s="358"/>
      <c r="AH12" s="359"/>
      <c r="AI12" s="346" t="str">
        <f>'４月２０日組合せ'!AB66</f>
        <v>１／２／３／１</v>
      </c>
      <c r="AJ12" s="347"/>
      <c r="AK12" s="347"/>
      <c r="AL12" s="347"/>
      <c r="AM12" s="347"/>
      <c r="AN12" s="347"/>
      <c r="AO12" s="348"/>
      <c r="AP12" s="349"/>
      <c r="AS12" s="83">
        <v>4</v>
      </c>
      <c r="AT12" s="83">
        <v>5</v>
      </c>
    </row>
    <row r="13" spans="1:49" ht="14.25" customHeight="1">
      <c r="B13" s="441"/>
      <c r="C13" s="442"/>
      <c r="D13" s="443"/>
      <c r="E13" s="444"/>
      <c r="F13" s="357"/>
      <c r="G13" s="358"/>
      <c r="H13" s="358"/>
      <c r="I13" s="359"/>
      <c r="J13" s="459"/>
      <c r="K13" s="448"/>
      <c r="L13" s="448"/>
      <c r="M13" s="448"/>
      <c r="N13" s="448"/>
      <c r="O13" s="448"/>
      <c r="P13" s="449"/>
      <c r="Q13" s="452"/>
      <c r="R13" s="453"/>
      <c r="S13" s="69">
        <v>0</v>
      </c>
      <c r="T13" s="70" t="s">
        <v>100</v>
      </c>
      <c r="U13" s="69">
        <v>0</v>
      </c>
      <c r="V13" s="452"/>
      <c r="W13" s="453"/>
      <c r="X13" s="371"/>
      <c r="Y13" s="372"/>
      <c r="Z13" s="372"/>
      <c r="AA13" s="372"/>
      <c r="AB13" s="372"/>
      <c r="AC13" s="372"/>
      <c r="AD13" s="373"/>
      <c r="AE13" s="357"/>
      <c r="AF13" s="358"/>
      <c r="AG13" s="358"/>
      <c r="AH13" s="359"/>
      <c r="AI13" s="367"/>
      <c r="AJ13" s="368"/>
      <c r="AK13" s="368"/>
      <c r="AL13" s="368"/>
      <c r="AM13" s="368"/>
      <c r="AN13" s="368"/>
      <c r="AO13" s="369"/>
      <c r="AP13" s="370"/>
    </row>
    <row r="14" spans="1:49" ht="14.25" customHeight="1">
      <c r="B14" s="441">
        <v>3</v>
      </c>
      <c r="C14" s="442">
        <v>0.43055555555555602</v>
      </c>
      <c r="D14" s="443"/>
      <c r="E14" s="444"/>
      <c r="F14" s="357"/>
      <c r="G14" s="358"/>
      <c r="H14" s="358"/>
      <c r="I14" s="359"/>
      <c r="J14" s="445" t="str">
        <f t="shared" ref="J14" ca="1" si="5">IFERROR(VLOOKUP(AS14,$I$4:$T$6,3,0),"")&amp;IFERROR(VLOOKUP(AS14,$Y$4:$AJ$6,3,0),"")</f>
        <v>カテット白沢ＳＳ</v>
      </c>
      <c r="K14" s="446"/>
      <c r="L14" s="446"/>
      <c r="M14" s="446"/>
      <c r="N14" s="446"/>
      <c r="O14" s="446"/>
      <c r="P14" s="447"/>
      <c r="Q14" s="450">
        <f t="shared" ref="Q14" si="6">IF(OR(S14="",S15=""),"",S14+S15)</f>
        <v>0</v>
      </c>
      <c r="R14" s="451"/>
      <c r="S14" s="67">
        <v>0</v>
      </c>
      <c r="T14" s="68" t="s">
        <v>100</v>
      </c>
      <c r="U14" s="67">
        <v>2</v>
      </c>
      <c r="V14" s="450">
        <f t="shared" ref="V14" si="7">IF(OR(U14="",U15=""),"",U14+U15)</f>
        <v>5</v>
      </c>
      <c r="W14" s="451"/>
      <c r="X14" s="351" t="str">
        <f t="shared" ref="X14" ca="1" si="8">IFERROR(VLOOKUP(AT14,$I$4:$T$6,3,0),"")&amp;IFERROR(VLOOKUP(AT14,$Y$4:$AJ$6,3,0),"")</f>
        <v>雀宮ＦＣ</v>
      </c>
      <c r="Y14" s="352"/>
      <c r="Z14" s="352"/>
      <c r="AA14" s="352"/>
      <c r="AB14" s="352"/>
      <c r="AC14" s="352"/>
      <c r="AD14" s="353"/>
      <c r="AE14" s="357"/>
      <c r="AF14" s="358"/>
      <c r="AG14" s="358"/>
      <c r="AH14" s="359"/>
      <c r="AI14" s="346" t="str">
        <f>'４月２０日組合せ'!AB67</f>
        <v>５／６／４／５</v>
      </c>
      <c r="AJ14" s="347"/>
      <c r="AK14" s="347"/>
      <c r="AL14" s="347"/>
      <c r="AM14" s="347"/>
      <c r="AN14" s="347"/>
      <c r="AO14" s="348"/>
      <c r="AP14" s="349"/>
      <c r="AS14" s="83">
        <v>2</v>
      </c>
      <c r="AT14" s="83">
        <v>3</v>
      </c>
    </row>
    <row r="15" spans="1:49" ht="14.25" customHeight="1">
      <c r="B15" s="441"/>
      <c r="C15" s="442"/>
      <c r="D15" s="443"/>
      <c r="E15" s="444"/>
      <c r="F15" s="357"/>
      <c r="G15" s="358"/>
      <c r="H15" s="358"/>
      <c r="I15" s="359"/>
      <c r="J15" s="448"/>
      <c r="K15" s="448"/>
      <c r="L15" s="448"/>
      <c r="M15" s="448"/>
      <c r="N15" s="448"/>
      <c r="O15" s="448"/>
      <c r="P15" s="449"/>
      <c r="Q15" s="452"/>
      <c r="R15" s="453"/>
      <c r="S15" s="69">
        <v>0</v>
      </c>
      <c r="T15" s="70" t="s">
        <v>100</v>
      </c>
      <c r="U15" s="69">
        <v>3</v>
      </c>
      <c r="V15" s="452"/>
      <c r="W15" s="453"/>
      <c r="X15" s="371"/>
      <c r="Y15" s="372"/>
      <c r="Z15" s="372"/>
      <c r="AA15" s="372"/>
      <c r="AB15" s="372"/>
      <c r="AC15" s="372"/>
      <c r="AD15" s="373"/>
      <c r="AE15" s="357"/>
      <c r="AF15" s="358"/>
      <c r="AG15" s="358"/>
      <c r="AH15" s="359"/>
      <c r="AI15" s="367"/>
      <c r="AJ15" s="368"/>
      <c r="AK15" s="368"/>
      <c r="AL15" s="368"/>
      <c r="AM15" s="368"/>
      <c r="AN15" s="368"/>
      <c r="AO15" s="369"/>
      <c r="AP15" s="370"/>
    </row>
    <row r="16" spans="1:49" ht="14.25" customHeight="1">
      <c r="B16" s="441">
        <v>4</v>
      </c>
      <c r="C16" s="442">
        <v>0.45833333333333298</v>
      </c>
      <c r="D16" s="443">
        <v>0.4375</v>
      </c>
      <c r="E16" s="444"/>
      <c r="F16" s="357"/>
      <c r="G16" s="358"/>
      <c r="H16" s="358"/>
      <c r="I16" s="359"/>
      <c r="J16" s="445" t="str">
        <f t="shared" ref="J16" ca="1" si="9">IFERROR(VLOOKUP(AS16,$I$4:$T$6,3,0),"")&amp;IFERROR(VLOOKUP(AS16,$Y$4:$AJ$6,3,0),"")</f>
        <v>ｕｎｉｏｎ ｓｃ</v>
      </c>
      <c r="K16" s="446"/>
      <c r="L16" s="446"/>
      <c r="M16" s="446"/>
      <c r="N16" s="446"/>
      <c r="O16" s="446"/>
      <c r="P16" s="447"/>
      <c r="Q16" s="450">
        <f t="shared" ref="Q16" si="10">IF(OR(S16="",S17=""),"",S16+S17)</f>
        <v>0</v>
      </c>
      <c r="R16" s="451"/>
      <c r="S16" s="67">
        <v>0</v>
      </c>
      <c r="T16" s="68" t="s">
        <v>100</v>
      </c>
      <c r="U16" s="67">
        <v>0</v>
      </c>
      <c r="V16" s="450">
        <f t="shared" ref="V16" si="11">IF(OR(U16="",U17=""),"",U16+U17)</f>
        <v>0</v>
      </c>
      <c r="W16" s="451"/>
      <c r="X16" s="351" t="str">
        <f t="shared" ref="X16" ca="1" si="12">IFERROR(VLOOKUP(AT16,$I$4:$T$6,3,0),"")&amp;IFERROR(VLOOKUP(AT16,$Y$4:$AJ$6,3,0),"")</f>
        <v>ＦＣグランディール</v>
      </c>
      <c r="Y16" s="352"/>
      <c r="Z16" s="352"/>
      <c r="AA16" s="352"/>
      <c r="AB16" s="352"/>
      <c r="AC16" s="352"/>
      <c r="AD16" s="353"/>
      <c r="AE16" s="357"/>
      <c r="AF16" s="358"/>
      <c r="AG16" s="358"/>
      <c r="AH16" s="359"/>
      <c r="AI16" s="346" t="str">
        <f>'４月２０日組合せ'!AB68</f>
        <v>２／３／１／２</v>
      </c>
      <c r="AJ16" s="347"/>
      <c r="AK16" s="347"/>
      <c r="AL16" s="347"/>
      <c r="AM16" s="347"/>
      <c r="AN16" s="347"/>
      <c r="AO16" s="348"/>
      <c r="AP16" s="349"/>
      <c r="AS16" s="83">
        <v>5</v>
      </c>
      <c r="AT16" s="83">
        <v>6</v>
      </c>
    </row>
    <row r="17" spans="1:64" ht="14.25" customHeight="1">
      <c r="B17" s="441"/>
      <c r="C17" s="442"/>
      <c r="D17" s="443"/>
      <c r="E17" s="444"/>
      <c r="F17" s="357"/>
      <c r="G17" s="358"/>
      <c r="H17" s="358"/>
      <c r="I17" s="359"/>
      <c r="J17" s="448"/>
      <c r="K17" s="448"/>
      <c r="L17" s="448"/>
      <c r="M17" s="448"/>
      <c r="N17" s="448"/>
      <c r="O17" s="448"/>
      <c r="P17" s="449"/>
      <c r="Q17" s="452"/>
      <c r="R17" s="453"/>
      <c r="S17" s="69">
        <v>0</v>
      </c>
      <c r="T17" s="70" t="s">
        <v>100</v>
      </c>
      <c r="U17" s="69">
        <v>0</v>
      </c>
      <c r="V17" s="452"/>
      <c r="W17" s="453"/>
      <c r="X17" s="371"/>
      <c r="Y17" s="372"/>
      <c r="Z17" s="372"/>
      <c r="AA17" s="372"/>
      <c r="AB17" s="372"/>
      <c r="AC17" s="372"/>
      <c r="AD17" s="373"/>
      <c r="AE17" s="357"/>
      <c r="AF17" s="358"/>
      <c r="AG17" s="358"/>
      <c r="AH17" s="359"/>
      <c r="AI17" s="367"/>
      <c r="AJ17" s="368"/>
      <c r="AK17" s="368"/>
      <c r="AL17" s="368"/>
      <c r="AM17" s="368"/>
      <c r="AN17" s="368"/>
      <c r="AO17" s="369"/>
      <c r="AP17" s="370"/>
    </row>
    <row r="18" spans="1:64" ht="14.25" customHeight="1">
      <c r="B18" s="441">
        <v>5</v>
      </c>
      <c r="C18" s="442">
        <v>0.48611111111111099</v>
      </c>
      <c r="D18" s="443"/>
      <c r="E18" s="444"/>
      <c r="F18" s="556" t="s">
        <v>260</v>
      </c>
      <c r="G18" s="557"/>
      <c r="H18" s="557"/>
      <c r="I18" s="558"/>
      <c r="J18" s="445" t="str">
        <f t="shared" ref="J18" ca="1" si="13">IFERROR(VLOOKUP(AS18,$I$4:$T$6,3,0),"")&amp;IFERROR(VLOOKUP(AS18,$Y$4:$AJ$6,3,0),"")</f>
        <v>国本ＪＳＣ</v>
      </c>
      <c r="K18" s="446"/>
      <c r="L18" s="446"/>
      <c r="M18" s="446"/>
      <c r="N18" s="446"/>
      <c r="O18" s="446"/>
      <c r="P18" s="447"/>
      <c r="Q18" s="450">
        <f t="shared" ref="Q18" si="14">IF(OR(S18="",S19=""),"",S18+S19)</f>
        <v>0</v>
      </c>
      <c r="R18" s="451"/>
      <c r="S18" s="67">
        <v>0</v>
      </c>
      <c r="T18" s="68" t="s">
        <v>100</v>
      </c>
      <c r="U18" s="67">
        <v>5</v>
      </c>
      <c r="V18" s="450">
        <f t="shared" ref="V18" si="15">IF(OR(U18="",U19=""),"",U18+U19)</f>
        <v>5</v>
      </c>
      <c r="W18" s="451"/>
      <c r="X18" s="351" t="str">
        <f t="shared" ref="X18" ca="1" si="16">IFERROR(VLOOKUP(AT18,$I$4:$T$6,3,0),"")&amp;IFERROR(VLOOKUP(AT18,$Y$4:$AJ$6,3,0),"")</f>
        <v>雀宮ＦＣ</v>
      </c>
      <c r="Y18" s="352"/>
      <c r="Z18" s="352"/>
      <c r="AA18" s="352"/>
      <c r="AB18" s="352"/>
      <c r="AC18" s="352"/>
      <c r="AD18" s="353"/>
      <c r="AE18" s="357"/>
      <c r="AF18" s="358"/>
      <c r="AG18" s="358"/>
      <c r="AH18" s="359"/>
      <c r="AI18" s="346" t="str">
        <f>'４月２０日組合せ'!AB69</f>
        <v>６／４／５／６</v>
      </c>
      <c r="AJ18" s="347"/>
      <c r="AK18" s="347"/>
      <c r="AL18" s="347"/>
      <c r="AM18" s="347"/>
      <c r="AN18" s="347"/>
      <c r="AO18" s="348"/>
      <c r="AP18" s="349"/>
      <c r="AS18" s="83">
        <v>1</v>
      </c>
      <c r="AT18" s="83">
        <v>3</v>
      </c>
    </row>
    <row r="19" spans="1:64" ht="14.25" customHeight="1">
      <c r="B19" s="441"/>
      <c r="C19" s="442"/>
      <c r="D19" s="443"/>
      <c r="E19" s="444"/>
      <c r="F19" s="553"/>
      <c r="G19" s="554"/>
      <c r="H19" s="554"/>
      <c r="I19" s="555"/>
      <c r="J19" s="448"/>
      <c r="K19" s="448"/>
      <c r="L19" s="448"/>
      <c r="M19" s="448"/>
      <c r="N19" s="448"/>
      <c r="O19" s="448"/>
      <c r="P19" s="449"/>
      <c r="Q19" s="452"/>
      <c r="R19" s="453"/>
      <c r="S19" s="69">
        <v>0</v>
      </c>
      <c r="T19" s="70" t="s">
        <v>100</v>
      </c>
      <c r="U19" s="69">
        <v>0</v>
      </c>
      <c r="V19" s="452"/>
      <c r="W19" s="453"/>
      <c r="X19" s="371"/>
      <c r="Y19" s="372"/>
      <c r="Z19" s="372"/>
      <c r="AA19" s="372"/>
      <c r="AB19" s="372"/>
      <c r="AC19" s="372"/>
      <c r="AD19" s="373"/>
      <c r="AE19" s="357"/>
      <c r="AF19" s="358"/>
      <c r="AG19" s="358"/>
      <c r="AH19" s="359"/>
      <c r="AI19" s="367"/>
      <c r="AJ19" s="368"/>
      <c r="AK19" s="368"/>
      <c r="AL19" s="368"/>
      <c r="AM19" s="368"/>
      <c r="AN19" s="368"/>
      <c r="AO19" s="369"/>
      <c r="AP19" s="370"/>
    </row>
    <row r="20" spans="1:64" ht="14.25" customHeight="1">
      <c r="B20" s="441">
        <v>6</v>
      </c>
      <c r="C20" s="442">
        <v>0.51388888888888895</v>
      </c>
      <c r="D20" s="443"/>
      <c r="E20" s="444"/>
      <c r="F20" s="357"/>
      <c r="G20" s="358"/>
      <c r="H20" s="358"/>
      <c r="I20" s="359"/>
      <c r="J20" s="445" t="str">
        <f t="shared" ref="J20" ca="1" si="17">IFERROR(VLOOKUP(AS20,$I$4:$T$6,3,0),"")&amp;IFERROR(VLOOKUP(AS20,$Y$4:$AJ$6,3,0),"")</f>
        <v>上三川ＦＣ</v>
      </c>
      <c r="K20" s="446"/>
      <c r="L20" s="446"/>
      <c r="M20" s="446"/>
      <c r="N20" s="446"/>
      <c r="O20" s="446"/>
      <c r="P20" s="447"/>
      <c r="Q20" s="450">
        <f t="shared" ref="Q20" si="18">IF(OR(S20="",S21=""),"",S20+S21)</f>
        <v>0</v>
      </c>
      <c r="R20" s="451"/>
      <c r="S20" s="67">
        <v>0</v>
      </c>
      <c r="T20" s="68" t="s">
        <v>100</v>
      </c>
      <c r="U20" s="67">
        <v>0</v>
      </c>
      <c r="V20" s="450">
        <f t="shared" ref="V20" si="19">IF(OR(U20="",U21=""),"",U20+U21)</f>
        <v>4</v>
      </c>
      <c r="W20" s="451"/>
      <c r="X20" s="351" t="str">
        <f t="shared" ref="X20" ca="1" si="20">IFERROR(VLOOKUP(AT20,$I$4:$T$6,3,0),"")&amp;IFERROR(VLOOKUP(AT20,$Y$4:$AJ$6,3,0),"")</f>
        <v>ＦＣグランディール</v>
      </c>
      <c r="Y20" s="352"/>
      <c r="Z20" s="352"/>
      <c r="AA20" s="352"/>
      <c r="AB20" s="352"/>
      <c r="AC20" s="352"/>
      <c r="AD20" s="353"/>
      <c r="AE20" s="357"/>
      <c r="AF20" s="358"/>
      <c r="AG20" s="358"/>
      <c r="AH20" s="359"/>
      <c r="AI20" s="346" t="str">
        <f>'４月２０日組合せ'!AB70</f>
        <v>３／１／２／３</v>
      </c>
      <c r="AJ20" s="347"/>
      <c r="AK20" s="347"/>
      <c r="AL20" s="347"/>
      <c r="AM20" s="347"/>
      <c r="AN20" s="347"/>
      <c r="AO20" s="348"/>
      <c r="AP20" s="349"/>
      <c r="AS20" s="83">
        <v>4</v>
      </c>
      <c r="AT20" s="83">
        <v>6</v>
      </c>
    </row>
    <row r="21" spans="1:64" ht="14.25" customHeight="1" thickBot="1">
      <c r="B21" s="412"/>
      <c r="C21" s="416"/>
      <c r="D21" s="417"/>
      <c r="E21" s="418"/>
      <c r="F21" s="343"/>
      <c r="G21" s="344"/>
      <c r="H21" s="344"/>
      <c r="I21" s="345"/>
      <c r="J21" s="422"/>
      <c r="K21" s="422"/>
      <c r="L21" s="422"/>
      <c r="M21" s="422"/>
      <c r="N21" s="422"/>
      <c r="O21" s="422"/>
      <c r="P21" s="423"/>
      <c r="Q21" s="426"/>
      <c r="R21" s="427"/>
      <c r="S21" s="75">
        <v>0</v>
      </c>
      <c r="T21" s="76" t="s">
        <v>100</v>
      </c>
      <c r="U21" s="75">
        <v>4</v>
      </c>
      <c r="V21" s="426"/>
      <c r="W21" s="427"/>
      <c r="X21" s="429"/>
      <c r="Y21" s="430"/>
      <c r="Z21" s="430"/>
      <c r="AA21" s="430"/>
      <c r="AB21" s="430"/>
      <c r="AC21" s="430"/>
      <c r="AD21" s="431"/>
      <c r="AE21" s="343"/>
      <c r="AF21" s="344"/>
      <c r="AG21" s="344"/>
      <c r="AH21" s="345"/>
      <c r="AI21" s="350"/>
      <c r="AJ21" s="317"/>
      <c r="AK21" s="317"/>
      <c r="AL21" s="317"/>
      <c r="AM21" s="317"/>
      <c r="AN21" s="317"/>
      <c r="AO21" s="318"/>
      <c r="AP21" s="319"/>
    </row>
    <row r="22" spans="1:64" ht="14.25" hidden="1" customHeight="1">
      <c r="B22" s="529">
        <v>7</v>
      </c>
      <c r="C22" s="541">
        <v>0.55555555555555558</v>
      </c>
      <c r="D22" s="542">
        <v>0.4375</v>
      </c>
      <c r="E22" s="543"/>
      <c r="F22" s="544"/>
      <c r="G22" s="545"/>
      <c r="H22" s="545"/>
      <c r="I22" s="546"/>
      <c r="J22" s="529" t="str">
        <f>H4&amp;"1位"</f>
        <v>ｉ1位</v>
      </c>
      <c r="K22" s="530"/>
      <c r="L22" s="531"/>
      <c r="M22" s="532"/>
      <c r="N22" s="532"/>
      <c r="O22" s="532"/>
      <c r="P22" s="533"/>
      <c r="Q22" s="547" t="str">
        <f t="shared" ref="Q22" si="21">IF(OR(S22="",S23=""),"",S22+S23)</f>
        <v/>
      </c>
      <c r="R22" s="547"/>
      <c r="S22" s="67"/>
      <c r="T22" s="68" t="s">
        <v>100</v>
      </c>
      <c r="U22" s="67"/>
      <c r="V22" s="547" t="str">
        <f t="shared" ref="V22" si="22">IF(OR(U22="",U23=""),"",U22+U23)</f>
        <v/>
      </c>
      <c r="W22" s="547"/>
      <c r="X22" s="428"/>
      <c r="Y22" s="534"/>
      <c r="Z22" s="534"/>
      <c r="AA22" s="534"/>
      <c r="AB22" s="535"/>
      <c r="AC22" s="424" t="str">
        <f>X4&amp;"1位"</f>
        <v>ｊ1位</v>
      </c>
      <c r="AD22" s="536"/>
      <c r="AE22" s="544"/>
      <c r="AF22" s="545"/>
      <c r="AG22" s="545"/>
      <c r="AH22" s="546"/>
      <c r="AI22" s="364" t="str">
        <f>'４月２１日組合せ'!K68</f>
        <v>１／６／７／１</v>
      </c>
      <c r="AJ22" s="364"/>
      <c r="AK22" s="364"/>
      <c r="AL22" s="364"/>
      <c r="AM22" s="364"/>
      <c r="AN22" s="364"/>
      <c r="AO22" s="365"/>
      <c r="AP22" s="366"/>
      <c r="AS22" s="83">
        <v>1</v>
      </c>
      <c r="AT22" s="83">
        <v>3</v>
      </c>
    </row>
    <row r="23" spans="1:64" ht="14.25" hidden="1" customHeight="1" thickBot="1">
      <c r="B23" s="432"/>
      <c r="C23" s="436"/>
      <c r="D23" s="437"/>
      <c r="E23" s="438"/>
      <c r="F23" s="311"/>
      <c r="G23" s="312"/>
      <c r="H23" s="312"/>
      <c r="I23" s="313"/>
      <c r="J23" s="322"/>
      <c r="K23" s="323"/>
      <c r="L23" s="331"/>
      <c r="M23" s="332"/>
      <c r="N23" s="332"/>
      <c r="O23" s="332"/>
      <c r="P23" s="333"/>
      <c r="Q23" s="440"/>
      <c r="R23" s="440"/>
      <c r="S23" s="79"/>
      <c r="T23" s="80" t="s">
        <v>100</v>
      </c>
      <c r="U23" s="79"/>
      <c r="V23" s="440"/>
      <c r="W23" s="440"/>
      <c r="X23" s="337"/>
      <c r="Y23" s="338"/>
      <c r="Z23" s="338"/>
      <c r="AA23" s="338"/>
      <c r="AB23" s="339"/>
      <c r="AC23" s="326"/>
      <c r="AD23" s="327"/>
      <c r="AE23" s="311"/>
      <c r="AF23" s="312"/>
      <c r="AG23" s="312"/>
      <c r="AH23" s="313"/>
      <c r="AI23" s="317"/>
      <c r="AJ23" s="317"/>
      <c r="AK23" s="317"/>
      <c r="AL23" s="317"/>
      <c r="AM23" s="317"/>
      <c r="AN23" s="317"/>
      <c r="AO23" s="318"/>
      <c r="AP23" s="319"/>
    </row>
    <row r="24" spans="1:64" ht="14.25" hidden="1" customHeight="1">
      <c r="B24" s="441">
        <v>8</v>
      </c>
      <c r="C24" s="442">
        <v>0.56944444444444398</v>
      </c>
      <c r="D24" s="443">
        <v>0.4375</v>
      </c>
      <c r="E24" s="444"/>
      <c r="F24" s="357"/>
      <c r="G24" s="358"/>
      <c r="H24" s="358"/>
      <c r="I24" s="359"/>
      <c r="J24" s="445" t="str">
        <f>IFERROR(VLOOKUP('４月２０日組合せ'!X72,$I$4:$T$6,3,0),"")&amp;IFERROR(VLOOKUP('４月２０日組合せ'!X72,$Y$4:$AJ$7,3,0),"")</f>
        <v/>
      </c>
      <c r="K24" s="446"/>
      <c r="L24" s="446"/>
      <c r="M24" s="446"/>
      <c r="N24" s="446"/>
      <c r="O24" s="446"/>
      <c r="P24" s="447"/>
      <c r="Q24" s="450" t="str">
        <f t="shared" ref="Q24" si="23">IF(OR(S24="",S25=""),"",S24+S25)</f>
        <v/>
      </c>
      <c r="R24" s="451"/>
      <c r="S24" s="67"/>
      <c r="T24" s="68" t="s">
        <v>100</v>
      </c>
      <c r="U24" s="67"/>
      <c r="V24" s="450" t="str">
        <f t="shared" ref="V24" si="24">IF(OR(U24="",U25=""),"",U24+U25)</f>
        <v/>
      </c>
      <c r="W24" s="451"/>
      <c r="X24" s="351" t="str">
        <f>IFERROR(VLOOKUP('４月２０日組合せ'!Z72,$I$4:$T$6,3,0),"")&amp;IFERROR(VLOOKUP('４月２０日組合せ'!Z72,$Y$4:$AJ$7,3,0),"")</f>
        <v/>
      </c>
      <c r="Y24" s="352"/>
      <c r="Z24" s="352"/>
      <c r="AA24" s="352"/>
      <c r="AB24" s="352"/>
      <c r="AC24" s="352"/>
      <c r="AD24" s="353"/>
      <c r="AE24" s="357"/>
      <c r="AF24" s="358"/>
      <c r="AG24" s="358"/>
      <c r="AH24" s="359"/>
      <c r="AI24" s="346">
        <f>'４月２０日組合せ'!AB72</f>
        <v>0</v>
      </c>
      <c r="AJ24" s="347"/>
      <c r="AK24" s="347"/>
      <c r="AL24" s="347"/>
      <c r="AM24" s="347"/>
      <c r="AN24" s="347"/>
      <c r="AO24" s="348"/>
      <c r="AP24" s="349"/>
      <c r="AS24" s="83">
        <v>4</v>
      </c>
      <c r="AT24" s="83">
        <v>7</v>
      </c>
    </row>
    <row r="25" spans="1:64" ht="14.25" hidden="1" customHeight="1">
      <c r="B25" s="441"/>
      <c r="C25" s="442"/>
      <c r="D25" s="443"/>
      <c r="E25" s="444"/>
      <c r="F25" s="357"/>
      <c r="G25" s="358"/>
      <c r="H25" s="358"/>
      <c r="I25" s="359"/>
      <c r="J25" s="448"/>
      <c r="K25" s="448"/>
      <c r="L25" s="448"/>
      <c r="M25" s="448"/>
      <c r="N25" s="448"/>
      <c r="O25" s="448"/>
      <c r="P25" s="449"/>
      <c r="Q25" s="452"/>
      <c r="R25" s="453"/>
      <c r="S25" s="69"/>
      <c r="T25" s="70" t="s">
        <v>100</v>
      </c>
      <c r="U25" s="69"/>
      <c r="V25" s="452"/>
      <c r="W25" s="453"/>
      <c r="X25" s="371"/>
      <c r="Y25" s="372"/>
      <c r="Z25" s="372"/>
      <c r="AA25" s="372"/>
      <c r="AB25" s="372"/>
      <c r="AC25" s="372"/>
      <c r="AD25" s="373"/>
      <c r="AE25" s="357"/>
      <c r="AF25" s="358"/>
      <c r="AG25" s="358"/>
      <c r="AH25" s="359"/>
      <c r="AI25" s="367"/>
      <c r="AJ25" s="368"/>
      <c r="AK25" s="368"/>
      <c r="AL25" s="368"/>
      <c r="AM25" s="368"/>
      <c r="AN25" s="368"/>
      <c r="AO25" s="369"/>
      <c r="AP25" s="370"/>
    </row>
    <row r="26" spans="1:64" ht="14.25" hidden="1" customHeight="1">
      <c r="B26" s="411">
        <v>9</v>
      </c>
      <c r="C26" s="413">
        <v>0.59722222222222199</v>
      </c>
      <c r="D26" s="414">
        <v>0.4375</v>
      </c>
      <c r="E26" s="415"/>
      <c r="F26" s="340"/>
      <c r="G26" s="341"/>
      <c r="H26" s="341"/>
      <c r="I26" s="342"/>
      <c r="J26" s="419" t="str">
        <f>IFERROR(VLOOKUP('４月２０日組合せ'!X73,$I$4:$T$6,3,0),"")&amp;IFERROR(VLOOKUP('４月２０日組合せ'!X73,$Y$4:$AJ$7,3,0),"")</f>
        <v/>
      </c>
      <c r="K26" s="420"/>
      <c r="L26" s="420"/>
      <c r="M26" s="420"/>
      <c r="N26" s="420"/>
      <c r="O26" s="420"/>
      <c r="P26" s="421"/>
      <c r="Q26" s="424" t="str">
        <f t="shared" ref="Q26" si="25">IF(OR(S26="",S27=""),"",S26+S27)</f>
        <v/>
      </c>
      <c r="R26" s="425"/>
      <c r="S26" s="67"/>
      <c r="T26" s="68" t="s">
        <v>100</v>
      </c>
      <c r="U26" s="67"/>
      <c r="V26" s="424" t="str">
        <f t="shared" ref="V26" si="26">IF(OR(U26="",U27=""),"",U26+U27)</f>
        <v/>
      </c>
      <c r="W26" s="425"/>
      <c r="X26" s="428" t="str">
        <f>IFERROR(VLOOKUP('４月２０日組合せ'!Z73,$I$4:$T$6,3,0),"")&amp;IFERROR(VLOOKUP('４月２０日組合せ'!Z73,$Y$4:$AJ$7,3,0),"")</f>
        <v/>
      </c>
      <c r="Y26" s="355"/>
      <c r="Z26" s="355"/>
      <c r="AA26" s="355"/>
      <c r="AB26" s="355"/>
      <c r="AC26" s="355"/>
      <c r="AD26" s="356"/>
      <c r="AE26" s="340"/>
      <c r="AF26" s="341"/>
      <c r="AG26" s="341"/>
      <c r="AH26" s="342"/>
      <c r="AI26" s="346">
        <f>'４月２０日組合せ'!AB73</f>
        <v>0</v>
      </c>
      <c r="AJ26" s="347"/>
      <c r="AK26" s="347"/>
      <c r="AL26" s="347"/>
      <c r="AM26" s="347"/>
      <c r="AN26" s="347"/>
      <c r="AO26" s="348"/>
      <c r="AP26" s="349"/>
      <c r="AS26" s="83">
        <v>5</v>
      </c>
      <c r="AT26" s="83">
        <v>6</v>
      </c>
    </row>
    <row r="27" spans="1:64" ht="14.25" hidden="1" customHeight="1" thickBot="1">
      <c r="B27" s="412"/>
      <c r="C27" s="416"/>
      <c r="D27" s="417"/>
      <c r="E27" s="418"/>
      <c r="F27" s="343"/>
      <c r="G27" s="344"/>
      <c r="H27" s="344"/>
      <c r="I27" s="345"/>
      <c r="J27" s="422"/>
      <c r="K27" s="422"/>
      <c r="L27" s="422"/>
      <c r="M27" s="422"/>
      <c r="N27" s="422"/>
      <c r="O27" s="422"/>
      <c r="P27" s="423"/>
      <c r="Q27" s="426"/>
      <c r="R27" s="427"/>
      <c r="S27" s="75"/>
      <c r="T27" s="76" t="s">
        <v>100</v>
      </c>
      <c r="U27" s="75"/>
      <c r="V27" s="426"/>
      <c r="W27" s="427"/>
      <c r="X27" s="429"/>
      <c r="Y27" s="430"/>
      <c r="Z27" s="430"/>
      <c r="AA27" s="430"/>
      <c r="AB27" s="430"/>
      <c r="AC27" s="430"/>
      <c r="AD27" s="431"/>
      <c r="AE27" s="343"/>
      <c r="AF27" s="344"/>
      <c r="AG27" s="344"/>
      <c r="AH27" s="345"/>
      <c r="AI27" s="350"/>
      <c r="AJ27" s="317"/>
      <c r="AK27" s="317"/>
      <c r="AL27" s="317"/>
      <c r="AM27" s="317"/>
      <c r="AN27" s="317"/>
      <c r="AO27" s="318"/>
      <c r="AP27" s="319"/>
    </row>
    <row r="28" spans="1:64" ht="14.25" hidden="1" customHeight="1">
      <c r="B28" s="320">
        <v>10</v>
      </c>
      <c r="C28" s="433">
        <v>0.63888888888888895</v>
      </c>
      <c r="D28" s="434">
        <v>0.4375</v>
      </c>
      <c r="E28" s="435"/>
      <c r="F28" s="308"/>
      <c r="G28" s="309"/>
      <c r="H28" s="309"/>
      <c r="I28" s="310"/>
      <c r="J28" s="320" t="str">
        <f>H4&amp;"1位"</f>
        <v>ｉ1位</v>
      </c>
      <c r="K28" s="321"/>
      <c r="L28" s="328"/>
      <c r="M28" s="329"/>
      <c r="N28" s="329"/>
      <c r="O28" s="329"/>
      <c r="P28" s="330"/>
      <c r="Q28" s="439" t="str">
        <f t="shared" ref="Q28" si="27">IF(OR(S28="",S29=""),"",S28+S29)</f>
        <v/>
      </c>
      <c r="R28" s="439"/>
      <c r="S28" s="77"/>
      <c r="T28" s="78" t="s">
        <v>100</v>
      </c>
      <c r="U28" s="77"/>
      <c r="V28" s="439" t="str">
        <f t="shared" ref="V28" si="28">IF(OR(U28="",U29=""),"",U28+U29)</f>
        <v/>
      </c>
      <c r="W28" s="439"/>
      <c r="X28" s="334"/>
      <c r="Y28" s="335"/>
      <c r="Z28" s="335"/>
      <c r="AA28" s="335"/>
      <c r="AB28" s="336"/>
      <c r="AC28" s="324" t="str">
        <f>X4&amp;"1位"</f>
        <v>ｊ1位</v>
      </c>
      <c r="AD28" s="325"/>
      <c r="AE28" s="308"/>
      <c r="AF28" s="309"/>
      <c r="AG28" s="309"/>
      <c r="AH28" s="310"/>
      <c r="AI28" s="314" t="str">
        <f>'４月２１日組合せ'!K74</f>
        <v>各リーグ ２位</v>
      </c>
      <c r="AJ28" s="314"/>
      <c r="AK28" s="314"/>
      <c r="AL28" s="314"/>
      <c r="AM28" s="314"/>
      <c r="AN28" s="314"/>
      <c r="AO28" s="315"/>
      <c r="AP28" s="316"/>
      <c r="AS28" s="83">
        <v>5</v>
      </c>
      <c r="AT28" s="83">
        <v>6</v>
      </c>
    </row>
    <row r="29" spans="1:64" ht="14.25" hidden="1" customHeight="1" thickBot="1">
      <c r="B29" s="432"/>
      <c r="C29" s="436"/>
      <c r="D29" s="437"/>
      <c r="E29" s="438"/>
      <c r="F29" s="311"/>
      <c r="G29" s="312"/>
      <c r="H29" s="312"/>
      <c r="I29" s="313"/>
      <c r="J29" s="322"/>
      <c r="K29" s="323"/>
      <c r="L29" s="331"/>
      <c r="M29" s="332"/>
      <c r="N29" s="332"/>
      <c r="O29" s="332"/>
      <c r="P29" s="333"/>
      <c r="Q29" s="440"/>
      <c r="R29" s="440"/>
      <c r="S29" s="79"/>
      <c r="T29" s="80" t="s">
        <v>100</v>
      </c>
      <c r="U29" s="79"/>
      <c r="V29" s="440"/>
      <c r="W29" s="440"/>
      <c r="X29" s="337"/>
      <c r="Y29" s="338"/>
      <c r="Z29" s="338"/>
      <c r="AA29" s="338"/>
      <c r="AB29" s="339"/>
      <c r="AC29" s="326"/>
      <c r="AD29" s="327"/>
      <c r="AE29" s="311"/>
      <c r="AF29" s="312"/>
      <c r="AG29" s="312"/>
      <c r="AH29" s="313"/>
      <c r="AI29" s="317"/>
      <c r="AJ29" s="317"/>
      <c r="AK29" s="317"/>
      <c r="AL29" s="317"/>
      <c r="AM29" s="317"/>
      <c r="AN29" s="317"/>
      <c r="AO29" s="318"/>
      <c r="AP29" s="319"/>
    </row>
    <row r="30" spans="1:64" s="110" customFormat="1" ht="17.25">
      <c r="A30" s="101"/>
      <c r="B30" s="102"/>
      <c r="C30" s="103"/>
      <c r="D30" s="103"/>
      <c r="E30" s="103"/>
      <c r="F30" s="102"/>
      <c r="G30" s="102"/>
      <c r="H30" s="102"/>
      <c r="I30" s="102"/>
      <c r="J30" s="102"/>
      <c r="K30" s="104"/>
      <c r="L30" s="104"/>
      <c r="M30" s="105"/>
      <c r="N30" s="106"/>
      <c r="O30" s="105"/>
      <c r="P30" s="104"/>
      <c r="Q30" s="104"/>
      <c r="R30" s="102"/>
      <c r="S30" s="102"/>
      <c r="T30" s="102"/>
      <c r="U30" s="102"/>
      <c r="V30" s="102"/>
      <c r="W30" s="107"/>
      <c r="X30" s="107"/>
      <c r="Y30" s="107"/>
      <c r="Z30" s="107"/>
      <c r="AA30" s="107"/>
      <c r="AB30" s="107"/>
      <c r="AC30" s="108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S30" s="83"/>
      <c r="AT30" s="83"/>
    </row>
    <row r="31" spans="1:64" s="111" customFormat="1" ht="11.25" customHeight="1">
      <c r="B31" s="403"/>
      <c r="C31" s="405" t="str">
        <f>H4</f>
        <v>ｉ</v>
      </c>
      <c r="D31" s="406"/>
      <c r="E31" s="406"/>
      <c r="F31" s="406"/>
      <c r="G31" s="406"/>
      <c r="H31" s="407"/>
      <c r="I31" s="377" t="str">
        <f ca="1">IF(C33="","",C33)</f>
        <v>国本ＪＳＣ</v>
      </c>
      <c r="J31" s="348"/>
      <c r="K31" s="348"/>
      <c r="L31" s="348"/>
      <c r="M31" s="348"/>
      <c r="N31" s="378"/>
      <c r="O31" s="377" t="str">
        <f ca="1">IF(C35="","",C35)</f>
        <v>カテット白沢ＳＳ</v>
      </c>
      <c r="P31" s="348"/>
      <c r="Q31" s="348"/>
      <c r="R31" s="348"/>
      <c r="S31" s="348"/>
      <c r="T31" s="378"/>
      <c r="U31" s="377" t="str">
        <f ca="1">IF(C37="","",C37)</f>
        <v>雀宮ＦＣ</v>
      </c>
      <c r="V31" s="348"/>
      <c r="W31" s="348"/>
      <c r="X31" s="348"/>
      <c r="Y31" s="348"/>
      <c r="Z31" s="378"/>
      <c r="AA31" s="377" t="s">
        <v>101</v>
      </c>
      <c r="AB31" s="378"/>
      <c r="AC31" s="377" t="s">
        <v>98</v>
      </c>
      <c r="AD31" s="378"/>
      <c r="AE31" s="377" t="s">
        <v>102</v>
      </c>
      <c r="AF31" s="378"/>
      <c r="AG31" s="377" t="s">
        <v>103</v>
      </c>
      <c r="AH31" s="348"/>
      <c r="AI31" s="378"/>
      <c r="AJ31" s="377" t="s">
        <v>104</v>
      </c>
      <c r="AK31" s="378"/>
      <c r="AR31" s="112"/>
      <c r="AS31" s="83"/>
      <c r="AT31" s="83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</row>
    <row r="32" spans="1:64" s="111" customFormat="1" ht="11.25" customHeight="1">
      <c r="B32" s="404"/>
      <c r="C32" s="408"/>
      <c r="D32" s="409"/>
      <c r="E32" s="409"/>
      <c r="F32" s="409"/>
      <c r="G32" s="409"/>
      <c r="H32" s="410"/>
      <c r="I32" s="379"/>
      <c r="J32" s="369"/>
      <c r="K32" s="369"/>
      <c r="L32" s="369"/>
      <c r="M32" s="369"/>
      <c r="N32" s="380"/>
      <c r="O32" s="379"/>
      <c r="P32" s="369"/>
      <c r="Q32" s="369"/>
      <c r="R32" s="369"/>
      <c r="S32" s="369"/>
      <c r="T32" s="380"/>
      <c r="U32" s="379"/>
      <c r="V32" s="369"/>
      <c r="W32" s="369"/>
      <c r="X32" s="369"/>
      <c r="Y32" s="369"/>
      <c r="Z32" s="380"/>
      <c r="AA32" s="379"/>
      <c r="AB32" s="380"/>
      <c r="AC32" s="379"/>
      <c r="AD32" s="380"/>
      <c r="AE32" s="379"/>
      <c r="AF32" s="380"/>
      <c r="AG32" s="379"/>
      <c r="AH32" s="369"/>
      <c r="AI32" s="380"/>
      <c r="AJ32" s="379"/>
      <c r="AK32" s="380"/>
      <c r="AR32" s="112"/>
      <c r="AS32" s="109"/>
      <c r="AT32" s="109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</row>
    <row r="33" spans="2:64" s="111" customFormat="1" ht="11.25" customHeight="1">
      <c r="B33" s="526">
        <v>1</v>
      </c>
      <c r="C33" s="397" t="str">
        <f ca="1">K4</f>
        <v>国本ＪＳＣ</v>
      </c>
      <c r="D33" s="348"/>
      <c r="E33" s="348"/>
      <c r="F33" s="348"/>
      <c r="G33" s="348"/>
      <c r="H33" s="378"/>
      <c r="I33" s="387"/>
      <c r="J33" s="388"/>
      <c r="K33" s="388"/>
      <c r="L33" s="388"/>
      <c r="M33" s="388"/>
      <c r="N33" s="389"/>
      <c r="O33" s="393" t="str">
        <f>IF(OR(P33="",S33=""),"",IF(P33&gt;S33,"○",IF(P33=S33,"△","●")))</f>
        <v>●</v>
      </c>
      <c r="P33" s="381">
        <f>$Q$10</f>
        <v>0</v>
      </c>
      <c r="Q33" s="382"/>
      <c r="R33" s="385" t="s">
        <v>62</v>
      </c>
      <c r="S33" s="381">
        <f>$V$10</f>
        <v>5</v>
      </c>
      <c r="T33" s="378"/>
      <c r="U33" s="393" t="str">
        <f>IF(OR(V33="",Y33=""),"",IF(V33&gt;Y33,"○",IF(V33=Y33,"△","●")))</f>
        <v>●</v>
      </c>
      <c r="V33" s="381">
        <f>$Q$18</f>
        <v>0</v>
      </c>
      <c r="W33" s="382"/>
      <c r="X33" s="385" t="s">
        <v>62</v>
      </c>
      <c r="Y33" s="381">
        <f>$V$18</f>
        <v>5</v>
      </c>
      <c r="Z33" s="378"/>
      <c r="AA33" s="377">
        <f t="shared" ref="AA33:AA37" si="29">IF(AND($J33="",$P33="",$V33=""),"",COUNTIF($I33:$Z33,"○")*3+COUNTIF($I33:$Z33,"△")*1)</f>
        <v>0</v>
      </c>
      <c r="AB33" s="378"/>
      <c r="AC33" s="377">
        <f t="shared" ref="AC33:AC37" si="30">IF(AND($J33="",$P33="",$V33=""),"",SUM($J33,$P33,$V33))</f>
        <v>0</v>
      </c>
      <c r="AD33" s="378"/>
      <c r="AE33" s="377">
        <f t="shared" ref="AE33:AE37" si="31">IF(AND($M33="",$S33="",$Y33=""),"",SUM($M33,$S33,$Y33))</f>
        <v>10</v>
      </c>
      <c r="AF33" s="378"/>
      <c r="AG33" s="377">
        <f t="shared" ref="AG33:AG37" si="32">IF(OR(AC33="",AE33=""),"",AC33-AE33)</f>
        <v>-10</v>
      </c>
      <c r="AH33" s="348"/>
      <c r="AI33" s="378"/>
      <c r="AJ33" s="377">
        <v>3</v>
      </c>
      <c r="AK33" s="378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</row>
    <row r="34" spans="2:64" s="111" customFormat="1" ht="11.25" customHeight="1">
      <c r="B34" s="526"/>
      <c r="C34" s="379"/>
      <c r="D34" s="369"/>
      <c r="E34" s="369"/>
      <c r="F34" s="369"/>
      <c r="G34" s="369"/>
      <c r="H34" s="380"/>
      <c r="I34" s="390"/>
      <c r="J34" s="391"/>
      <c r="K34" s="391"/>
      <c r="L34" s="391"/>
      <c r="M34" s="391"/>
      <c r="N34" s="392"/>
      <c r="O34" s="394"/>
      <c r="P34" s="383"/>
      <c r="Q34" s="384"/>
      <c r="R34" s="386"/>
      <c r="S34" s="383"/>
      <c r="T34" s="380"/>
      <c r="U34" s="394"/>
      <c r="V34" s="383"/>
      <c r="W34" s="384"/>
      <c r="X34" s="386"/>
      <c r="Y34" s="383"/>
      <c r="Z34" s="380"/>
      <c r="AA34" s="379"/>
      <c r="AB34" s="380"/>
      <c r="AC34" s="379"/>
      <c r="AD34" s="380"/>
      <c r="AE34" s="379"/>
      <c r="AF34" s="380"/>
      <c r="AG34" s="379"/>
      <c r="AH34" s="369"/>
      <c r="AI34" s="380"/>
      <c r="AJ34" s="379"/>
      <c r="AK34" s="380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</row>
    <row r="35" spans="2:64" s="111" customFormat="1" ht="11.25" customHeight="1">
      <c r="B35" s="526">
        <v>2</v>
      </c>
      <c r="C35" s="397" t="str">
        <f ca="1">K5</f>
        <v>カテット白沢ＳＳ</v>
      </c>
      <c r="D35" s="348"/>
      <c r="E35" s="348"/>
      <c r="F35" s="348"/>
      <c r="G35" s="348"/>
      <c r="H35" s="378"/>
      <c r="I35" s="393" t="str">
        <f>IF(OR(J35="",M35=""),"",IF(J35&gt;M35,"○",IF(J35=M35,"△","●")))</f>
        <v>○</v>
      </c>
      <c r="J35" s="381">
        <f>IF(S33="","",S33)</f>
        <v>5</v>
      </c>
      <c r="K35" s="382"/>
      <c r="L35" s="385" t="s">
        <v>62</v>
      </c>
      <c r="M35" s="381">
        <f>IF(P33="","",P33)</f>
        <v>0</v>
      </c>
      <c r="N35" s="378"/>
      <c r="O35" s="387"/>
      <c r="P35" s="388"/>
      <c r="Q35" s="388"/>
      <c r="R35" s="388"/>
      <c r="S35" s="388"/>
      <c r="T35" s="389"/>
      <c r="U35" s="393" t="str">
        <f>IF(OR(V35="",Y35=""),"",IF(V35&gt;Y35,"○",IF(V35=Y35,"△","●")))</f>
        <v>●</v>
      </c>
      <c r="V35" s="381">
        <f>$Q$14</f>
        <v>0</v>
      </c>
      <c r="W35" s="382"/>
      <c r="X35" s="385" t="s">
        <v>62</v>
      </c>
      <c r="Y35" s="381">
        <f>$V$14</f>
        <v>5</v>
      </c>
      <c r="Z35" s="378"/>
      <c r="AA35" s="377">
        <f t="shared" si="29"/>
        <v>3</v>
      </c>
      <c r="AB35" s="378"/>
      <c r="AC35" s="377">
        <f t="shared" si="30"/>
        <v>5</v>
      </c>
      <c r="AD35" s="378"/>
      <c r="AE35" s="377">
        <f t="shared" si="31"/>
        <v>5</v>
      </c>
      <c r="AF35" s="378"/>
      <c r="AG35" s="377">
        <f t="shared" si="32"/>
        <v>0</v>
      </c>
      <c r="AH35" s="348"/>
      <c r="AI35" s="378"/>
      <c r="AJ35" s="377">
        <v>2</v>
      </c>
      <c r="AK35" s="378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2:64" s="111" customFormat="1" ht="11.25" customHeight="1">
      <c r="B36" s="526"/>
      <c r="C36" s="379"/>
      <c r="D36" s="369"/>
      <c r="E36" s="369"/>
      <c r="F36" s="369"/>
      <c r="G36" s="369"/>
      <c r="H36" s="380"/>
      <c r="I36" s="394"/>
      <c r="J36" s="383"/>
      <c r="K36" s="384"/>
      <c r="L36" s="386"/>
      <c r="M36" s="383"/>
      <c r="N36" s="380"/>
      <c r="O36" s="390"/>
      <c r="P36" s="391"/>
      <c r="Q36" s="391"/>
      <c r="R36" s="391"/>
      <c r="S36" s="391"/>
      <c r="T36" s="392"/>
      <c r="U36" s="394"/>
      <c r="V36" s="383"/>
      <c r="W36" s="384"/>
      <c r="X36" s="386"/>
      <c r="Y36" s="383"/>
      <c r="Z36" s="380"/>
      <c r="AA36" s="379"/>
      <c r="AB36" s="380"/>
      <c r="AC36" s="379"/>
      <c r="AD36" s="380"/>
      <c r="AE36" s="379"/>
      <c r="AF36" s="380"/>
      <c r="AG36" s="379"/>
      <c r="AH36" s="369"/>
      <c r="AI36" s="380"/>
      <c r="AJ36" s="379"/>
      <c r="AK36" s="380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</row>
    <row r="37" spans="2:64" s="111" customFormat="1" ht="11.25" customHeight="1">
      <c r="B37" s="526">
        <v>3</v>
      </c>
      <c r="C37" s="397" t="str">
        <f ca="1">K6</f>
        <v>雀宮ＦＣ</v>
      </c>
      <c r="D37" s="348"/>
      <c r="E37" s="348"/>
      <c r="F37" s="348"/>
      <c r="G37" s="348"/>
      <c r="H37" s="378"/>
      <c r="I37" s="393" t="str">
        <f>IF(OR(J37="",M37=""),"",IF(J37&gt;M37,"○",IF(J37=M37,"△","●")))</f>
        <v>○</v>
      </c>
      <c r="J37" s="381">
        <f>IF(Y33="","",Y33)</f>
        <v>5</v>
      </c>
      <c r="K37" s="382"/>
      <c r="L37" s="385" t="s">
        <v>62</v>
      </c>
      <c r="M37" s="381">
        <f>IF(V33="","",V33)</f>
        <v>0</v>
      </c>
      <c r="N37" s="378"/>
      <c r="O37" s="393" t="str">
        <f>IF(OR(P37="",S37=""),"",IF(P37&gt;S37,"○",IF(P37=S37,"△","●")))</f>
        <v>○</v>
      </c>
      <c r="P37" s="381">
        <f>IF(Y35="","",Y35)</f>
        <v>5</v>
      </c>
      <c r="Q37" s="382"/>
      <c r="R37" s="385" t="s">
        <v>62</v>
      </c>
      <c r="S37" s="381">
        <f>IF(V35="","",V35)</f>
        <v>0</v>
      </c>
      <c r="T37" s="378"/>
      <c r="U37" s="387"/>
      <c r="V37" s="388"/>
      <c r="W37" s="388"/>
      <c r="X37" s="388"/>
      <c r="Y37" s="388"/>
      <c r="Z37" s="389"/>
      <c r="AA37" s="377">
        <f t="shared" si="29"/>
        <v>6</v>
      </c>
      <c r="AB37" s="378"/>
      <c r="AC37" s="377">
        <f t="shared" si="30"/>
        <v>10</v>
      </c>
      <c r="AD37" s="378"/>
      <c r="AE37" s="377">
        <f t="shared" si="31"/>
        <v>0</v>
      </c>
      <c r="AF37" s="378"/>
      <c r="AG37" s="377">
        <f t="shared" si="32"/>
        <v>10</v>
      </c>
      <c r="AH37" s="348"/>
      <c r="AI37" s="378"/>
      <c r="AJ37" s="377">
        <v>1</v>
      </c>
      <c r="AK37" s="378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</row>
    <row r="38" spans="2:64" s="111" customFormat="1" ht="11.25" customHeight="1">
      <c r="B38" s="526"/>
      <c r="C38" s="379"/>
      <c r="D38" s="369"/>
      <c r="E38" s="369"/>
      <c r="F38" s="369"/>
      <c r="G38" s="369"/>
      <c r="H38" s="380"/>
      <c r="I38" s="394"/>
      <c r="J38" s="383"/>
      <c r="K38" s="384"/>
      <c r="L38" s="386"/>
      <c r="M38" s="383"/>
      <c r="N38" s="380"/>
      <c r="O38" s="394"/>
      <c r="P38" s="383"/>
      <c r="Q38" s="384"/>
      <c r="R38" s="386"/>
      <c r="S38" s="383"/>
      <c r="T38" s="380"/>
      <c r="U38" s="390"/>
      <c r="V38" s="391"/>
      <c r="W38" s="391"/>
      <c r="X38" s="391"/>
      <c r="Y38" s="391"/>
      <c r="Z38" s="392"/>
      <c r="AA38" s="379"/>
      <c r="AB38" s="380"/>
      <c r="AC38" s="379"/>
      <c r="AD38" s="380"/>
      <c r="AE38" s="379"/>
      <c r="AF38" s="380"/>
      <c r="AG38" s="379"/>
      <c r="AH38" s="369"/>
      <c r="AI38" s="380"/>
      <c r="AJ38" s="379"/>
      <c r="AK38" s="380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</row>
    <row r="39" spans="2:64" s="111" customFormat="1" ht="11.25" customHeight="1"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</row>
    <row r="40" spans="2:64" s="111" customFormat="1" ht="11.25" customHeight="1">
      <c r="B40" s="403"/>
      <c r="C40" s="405" t="str">
        <f>X4</f>
        <v>ｊ</v>
      </c>
      <c r="D40" s="406"/>
      <c r="E40" s="406"/>
      <c r="F40" s="406"/>
      <c r="G40" s="406"/>
      <c r="H40" s="407"/>
      <c r="I40" s="377" t="str">
        <f ca="1">IF(C42="","",C42)</f>
        <v>上三川ＦＣ</v>
      </c>
      <c r="J40" s="348"/>
      <c r="K40" s="348"/>
      <c r="L40" s="348"/>
      <c r="M40" s="348"/>
      <c r="N40" s="378"/>
      <c r="O40" s="377" t="str">
        <f ca="1">IF(C44="","",C44)</f>
        <v>ｕｎｉｏｎ ｓｃ</v>
      </c>
      <c r="P40" s="348"/>
      <c r="Q40" s="348"/>
      <c r="R40" s="348"/>
      <c r="S40" s="348"/>
      <c r="T40" s="378"/>
      <c r="U40" s="377" t="str">
        <f ca="1">IF(C46="","",C46)</f>
        <v>ＦＣグランディール</v>
      </c>
      <c r="V40" s="348"/>
      <c r="W40" s="348"/>
      <c r="X40" s="348"/>
      <c r="Y40" s="348"/>
      <c r="Z40" s="348"/>
      <c r="AA40" s="377" t="s">
        <v>101</v>
      </c>
      <c r="AB40" s="378"/>
      <c r="AC40" s="377" t="s">
        <v>98</v>
      </c>
      <c r="AD40" s="378"/>
      <c r="AE40" s="377" t="s">
        <v>102</v>
      </c>
      <c r="AF40" s="378"/>
      <c r="AG40" s="377" t="s">
        <v>103</v>
      </c>
      <c r="AH40" s="348"/>
      <c r="AI40" s="378"/>
      <c r="AJ40" s="377" t="s">
        <v>104</v>
      </c>
      <c r="AK40" s="378"/>
      <c r="AL40" s="116"/>
      <c r="AM40" s="116"/>
      <c r="AN40" s="116"/>
      <c r="AO40" s="116"/>
      <c r="AP40" s="116"/>
      <c r="AQ40" s="116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</row>
    <row r="41" spans="2:64" s="111" customFormat="1" ht="11.25" customHeight="1">
      <c r="B41" s="404"/>
      <c r="C41" s="408"/>
      <c r="D41" s="409"/>
      <c r="E41" s="409"/>
      <c r="F41" s="409"/>
      <c r="G41" s="409"/>
      <c r="H41" s="410"/>
      <c r="I41" s="379"/>
      <c r="J41" s="369"/>
      <c r="K41" s="369"/>
      <c r="L41" s="369"/>
      <c r="M41" s="369"/>
      <c r="N41" s="380"/>
      <c r="O41" s="379"/>
      <c r="P41" s="369"/>
      <c r="Q41" s="369"/>
      <c r="R41" s="369"/>
      <c r="S41" s="369"/>
      <c r="T41" s="380"/>
      <c r="U41" s="379"/>
      <c r="V41" s="369"/>
      <c r="W41" s="369"/>
      <c r="X41" s="369"/>
      <c r="Y41" s="369"/>
      <c r="Z41" s="369"/>
      <c r="AA41" s="379"/>
      <c r="AB41" s="380"/>
      <c r="AC41" s="379"/>
      <c r="AD41" s="380"/>
      <c r="AE41" s="379"/>
      <c r="AF41" s="380"/>
      <c r="AG41" s="379"/>
      <c r="AH41" s="369"/>
      <c r="AI41" s="380"/>
      <c r="AJ41" s="379"/>
      <c r="AK41" s="380"/>
      <c r="AL41" s="116"/>
      <c r="AM41" s="116"/>
      <c r="AN41" s="116"/>
      <c r="AO41" s="116"/>
      <c r="AP41" s="116"/>
      <c r="AQ41" s="116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</row>
    <row r="42" spans="2:64" s="111" customFormat="1" ht="11.25" customHeight="1">
      <c r="B42" s="526">
        <v>4</v>
      </c>
      <c r="C42" s="397" t="str">
        <f ca="1">AA4</f>
        <v>上三川ＦＣ</v>
      </c>
      <c r="D42" s="348"/>
      <c r="E42" s="348"/>
      <c r="F42" s="348"/>
      <c r="G42" s="348"/>
      <c r="H42" s="378"/>
      <c r="I42" s="387"/>
      <c r="J42" s="388"/>
      <c r="K42" s="388"/>
      <c r="L42" s="388"/>
      <c r="M42" s="388"/>
      <c r="N42" s="389"/>
      <c r="O42" s="548" t="str">
        <f>IF(OR(P42="",S42=""),"",IF(P42&gt;S42,"○",IF(P42=S42,"△","●")))</f>
        <v>●</v>
      </c>
      <c r="P42" s="381">
        <f>$Q$12</f>
        <v>0</v>
      </c>
      <c r="Q42" s="382"/>
      <c r="R42" s="348" t="s">
        <v>62</v>
      </c>
      <c r="S42" s="381">
        <f>$V$12</f>
        <v>3</v>
      </c>
      <c r="T42" s="378"/>
      <c r="U42" s="548" t="str">
        <f>IF(OR(V42="",Y42=""),"",IF(V42&gt;Y42,"○",IF(V42=Y42,"△","●")))</f>
        <v>●</v>
      </c>
      <c r="V42" s="381">
        <f>$Q$20</f>
        <v>0</v>
      </c>
      <c r="W42" s="382"/>
      <c r="X42" s="348" t="s">
        <v>62</v>
      </c>
      <c r="Y42" s="381">
        <f>$V$20</f>
        <v>4</v>
      </c>
      <c r="Z42" s="348"/>
      <c r="AA42" s="377">
        <f t="shared" ref="AA42:AA46" si="33">IF(AND($J42="",$P42="",$V42=""),"",COUNTIF($I42:$Z42,"○")*3+COUNTIF($I42:$Z42,"△")*1)</f>
        <v>0</v>
      </c>
      <c r="AB42" s="378"/>
      <c r="AC42" s="377">
        <f t="shared" ref="AC42:AC46" si="34">IF(AND($J42="",$P42="",$V42=""),"",SUM($J42,$P42,$V42))</f>
        <v>0</v>
      </c>
      <c r="AD42" s="378"/>
      <c r="AE42" s="377">
        <f t="shared" ref="AE42:AE46" si="35">IF(AND($M42="",$S42="",$Y42=""),"",SUM($M42,$S42,$Y42))</f>
        <v>7</v>
      </c>
      <c r="AF42" s="378"/>
      <c r="AG42" s="377">
        <f t="shared" ref="AG42" si="36">IF(OR(AC42="",AE42=""),"",AC42-AE42)</f>
        <v>-7</v>
      </c>
      <c r="AH42" s="348"/>
      <c r="AI42" s="378"/>
      <c r="AJ42" s="377">
        <v>3</v>
      </c>
      <c r="AK42" s="378"/>
      <c r="AL42" s="116"/>
      <c r="AM42" s="116"/>
      <c r="AN42" s="116"/>
      <c r="AO42" s="116"/>
      <c r="AP42" s="116"/>
      <c r="AQ42" s="116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</row>
    <row r="43" spans="2:64" s="111" customFormat="1" ht="11.25" customHeight="1">
      <c r="B43" s="526"/>
      <c r="C43" s="379"/>
      <c r="D43" s="369"/>
      <c r="E43" s="369"/>
      <c r="F43" s="369"/>
      <c r="G43" s="369"/>
      <c r="H43" s="380"/>
      <c r="I43" s="390"/>
      <c r="J43" s="391"/>
      <c r="K43" s="391"/>
      <c r="L43" s="391"/>
      <c r="M43" s="391"/>
      <c r="N43" s="392"/>
      <c r="O43" s="549"/>
      <c r="P43" s="383"/>
      <c r="Q43" s="384"/>
      <c r="R43" s="369"/>
      <c r="S43" s="383"/>
      <c r="T43" s="380"/>
      <c r="U43" s="549"/>
      <c r="V43" s="383"/>
      <c r="W43" s="384"/>
      <c r="X43" s="369"/>
      <c r="Y43" s="383"/>
      <c r="Z43" s="369"/>
      <c r="AA43" s="379"/>
      <c r="AB43" s="380"/>
      <c r="AC43" s="379"/>
      <c r="AD43" s="380"/>
      <c r="AE43" s="379"/>
      <c r="AF43" s="380"/>
      <c r="AG43" s="379"/>
      <c r="AH43" s="369"/>
      <c r="AI43" s="380"/>
      <c r="AJ43" s="379"/>
      <c r="AK43" s="380"/>
      <c r="AL43" s="116"/>
      <c r="AM43" s="116"/>
      <c r="AN43" s="116"/>
      <c r="AO43" s="116"/>
      <c r="AP43" s="116"/>
      <c r="AQ43" s="116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</row>
    <row r="44" spans="2:64" s="111" customFormat="1" ht="11.25" customHeight="1">
      <c r="B44" s="526">
        <v>5</v>
      </c>
      <c r="C44" s="397" t="str">
        <f ca="1">AA5</f>
        <v>ｕｎｉｏｎ ｓｃ</v>
      </c>
      <c r="D44" s="348"/>
      <c r="E44" s="348"/>
      <c r="F44" s="348"/>
      <c r="G44" s="348"/>
      <c r="H44" s="378"/>
      <c r="I44" s="548" t="str">
        <f t="shared" ref="I44:I46" si="37">IF(OR(J44="",M44=""),"",IF(J44&gt;M44,"○",IF(J44=M44,"△","●")))</f>
        <v>○</v>
      </c>
      <c r="J44" s="381">
        <f>IF(S42="","",S42)</f>
        <v>3</v>
      </c>
      <c r="K44" s="382"/>
      <c r="L44" s="348" t="s">
        <v>62</v>
      </c>
      <c r="M44" s="381">
        <f>IF(P42="","",P42)</f>
        <v>0</v>
      </c>
      <c r="N44" s="378"/>
      <c r="O44" s="387"/>
      <c r="P44" s="388"/>
      <c r="Q44" s="388"/>
      <c r="R44" s="388"/>
      <c r="S44" s="388"/>
      <c r="T44" s="389"/>
      <c r="U44" s="548" t="str">
        <f>IF(OR(V44="",Y44=""),"",IF(V44&gt;Y44,"○",IF(V44=Y44,"△","●")))</f>
        <v>△</v>
      </c>
      <c r="V44" s="381">
        <f>$Q$16</f>
        <v>0</v>
      </c>
      <c r="W44" s="382"/>
      <c r="X44" s="348" t="s">
        <v>62</v>
      </c>
      <c r="Y44" s="381">
        <f>$V$16</f>
        <v>0</v>
      </c>
      <c r="Z44" s="348"/>
      <c r="AA44" s="377">
        <f t="shared" si="33"/>
        <v>4</v>
      </c>
      <c r="AB44" s="378"/>
      <c r="AC44" s="377">
        <f t="shared" si="34"/>
        <v>3</v>
      </c>
      <c r="AD44" s="378"/>
      <c r="AE44" s="377">
        <f t="shared" si="35"/>
        <v>0</v>
      </c>
      <c r="AF44" s="378"/>
      <c r="AG44" s="377">
        <f t="shared" ref="AG44" si="38">IF(OR(AC44="",AE44=""),"",AC44-AE44)</f>
        <v>3</v>
      </c>
      <c r="AH44" s="348"/>
      <c r="AI44" s="378"/>
      <c r="AJ44" s="377">
        <v>2</v>
      </c>
      <c r="AK44" s="378"/>
      <c r="AL44" s="116"/>
      <c r="AM44" s="116"/>
      <c r="AN44" s="116"/>
      <c r="AO44" s="116"/>
      <c r="AP44" s="116"/>
      <c r="AQ44" s="116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</row>
    <row r="45" spans="2:64" s="111" customFormat="1" ht="11.25" customHeight="1">
      <c r="B45" s="526"/>
      <c r="C45" s="379"/>
      <c r="D45" s="369"/>
      <c r="E45" s="369"/>
      <c r="F45" s="369"/>
      <c r="G45" s="369"/>
      <c r="H45" s="380"/>
      <c r="I45" s="549"/>
      <c r="J45" s="383"/>
      <c r="K45" s="384"/>
      <c r="L45" s="369"/>
      <c r="M45" s="383"/>
      <c r="N45" s="380"/>
      <c r="O45" s="390"/>
      <c r="P45" s="391"/>
      <c r="Q45" s="391"/>
      <c r="R45" s="391"/>
      <c r="S45" s="391"/>
      <c r="T45" s="392"/>
      <c r="U45" s="549"/>
      <c r="V45" s="383"/>
      <c r="W45" s="384"/>
      <c r="X45" s="369"/>
      <c r="Y45" s="383"/>
      <c r="Z45" s="369"/>
      <c r="AA45" s="379"/>
      <c r="AB45" s="380"/>
      <c r="AC45" s="379"/>
      <c r="AD45" s="380"/>
      <c r="AE45" s="379"/>
      <c r="AF45" s="380"/>
      <c r="AG45" s="379"/>
      <c r="AH45" s="369"/>
      <c r="AI45" s="380"/>
      <c r="AJ45" s="379"/>
      <c r="AK45" s="380"/>
      <c r="AL45" s="116"/>
      <c r="AM45" s="116"/>
      <c r="AN45" s="116"/>
      <c r="AO45" s="116"/>
      <c r="AP45" s="116"/>
      <c r="AQ45" s="116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</row>
    <row r="46" spans="2:64" s="111" customFormat="1" ht="11.25" customHeight="1">
      <c r="B46" s="526">
        <v>6</v>
      </c>
      <c r="C46" s="397" t="str">
        <f ca="1">AA6</f>
        <v>ＦＣグランディール</v>
      </c>
      <c r="D46" s="348"/>
      <c r="E46" s="348"/>
      <c r="F46" s="348"/>
      <c r="G46" s="348"/>
      <c r="H46" s="378"/>
      <c r="I46" s="548" t="str">
        <f t="shared" si="37"/>
        <v>○</v>
      </c>
      <c r="J46" s="381">
        <f>IF(Y42="","",Y42)</f>
        <v>4</v>
      </c>
      <c r="K46" s="382"/>
      <c r="L46" s="348" t="s">
        <v>62</v>
      </c>
      <c r="M46" s="381">
        <f>IF(V42="","",V42)</f>
        <v>0</v>
      </c>
      <c r="N46" s="378"/>
      <c r="O46" s="548" t="str">
        <f>IF(OR(P46="",S46=""),"",IF(P46&gt;S46,"○",IF(P46=S46,"△","●")))</f>
        <v>△</v>
      </c>
      <c r="P46" s="381">
        <f>IF(Y44="","",Y44)</f>
        <v>0</v>
      </c>
      <c r="Q46" s="382"/>
      <c r="R46" s="348" t="s">
        <v>62</v>
      </c>
      <c r="S46" s="381">
        <f>IF(V44="","",V44)</f>
        <v>0</v>
      </c>
      <c r="T46" s="378"/>
      <c r="U46" s="387"/>
      <c r="V46" s="388"/>
      <c r="W46" s="388"/>
      <c r="X46" s="388"/>
      <c r="Y46" s="388"/>
      <c r="Z46" s="388"/>
      <c r="AA46" s="377">
        <f t="shared" si="33"/>
        <v>4</v>
      </c>
      <c r="AB46" s="378"/>
      <c r="AC46" s="377">
        <f t="shared" si="34"/>
        <v>4</v>
      </c>
      <c r="AD46" s="378"/>
      <c r="AE46" s="377">
        <f t="shared" si="35"/>
        <v>0</v>
      </c>
      <c r="AF46" s="378"/>
      <c r="AG46" s="377">
        <f t="shared" ref="AG46" si="39">IF(OR(AC46="",AE46=""),"",AC46-AE46)</f>
        <v>4</v>
      </c>
      <c r="AH46" s="348"/>
      <c r="AI46" s="378"/>
      <c r="AJ46" s="377">
        <v>1</v>
      </c>
      <c r="AK46" s="378"/>
      <c r="AL46" s="116"/>
      <c r="AM46" s="116"/>
      <c r="AN46" s="116"/>
      <c r="AO46" s="116"/>
      <c r="AP46" s="116"/>
      <c r="AQ46" s="116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</row>
    <row r="47" spans="2:64" s="111" customFormat="1" ht="11.25" customHeight="1">
      <c r="B47" s="526"/>
      <c r="C47" s="379"/>
      <c r="D47" s="369"/>
      <c r="E47" s="369"/>
      <c r="F47" s="369"/>
      <c r="G47" s="369"/>
      <c r="H47" s="380"/>
      <c r="I47" s="549"/>
      <c r="J47" s="383"/>
      <c r="K47" s="384"/>
      <c r="L47" s="369"/>
      <c r="M47" s="383"/>
      <c r="N47" s="380"/>
      <c r="O47" s="549"/>
      <c r="P47" s="383"/>
      <c r="Q47" s="384"/>
      <c r="R47" s="369"/>
      <c r="S47" s="383"/>
      <c r="T47" s="380"/>
      <c r="U47" s="390"/>
      <c r="V47" s="391"/>
      <c r="W47" s="391"/>
      <c r="X47" s="391"/>
      <c r="Y47" s="391"/>
      <c r="Z47" s="391"/>
      <c r="AA47" s="379"/>
      <c r="AB47" s="380"/>
      <c r="AC47" s="379"/>
      <c r="AD47" s="380"/>
      <c r="AE47" s="379"/>
      <c r="AF47" s="380"/>
      <c r="AG47" s="379"/>
      <c r="AH47" s="369"/>
      <c r="AI47" s="380"/>
      <c r="AJ47" s="379"/>
      <c r="AK47" s="380"/>
      <c r="AL47" s="116"/>
      <c r="AM47" s="116"/>
      <c r="AN47" s="116"/>
      <c r="AO47" s="116"/>
      <c r="AP47" s="116"/>
      <c r="AQ47" s="116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</row>
    <row r="48" spans="2:64" ht="13.5">
      <c r="AS48" s="112"/>
      <c r="AT48" s="112"/>
    </row>
    <row r="49" spans="2:46" ht="14.25">
      <c r="B49" s="83"/>
      <c r="C49" s="83"/>
      <c r="D49" s="374" t="s">
        <v>105</v>
      </c>
      <c r="E49" s="374"/>
      <c r="F49" s="374"/>
      <c r="G49" s="374"/>
      <c r="H49" s="374"/>
      <c r="I49" s="374"/>
      <c r="J49" s="374" t="s">
        <v>97</v>
      </c>
      <c r="K49" s="374"/>
      <c r="L49" s="374"/>
      <c r="M49" s="374"/>
      <c r="N49" s="374"/>
      <c r="O49" s="374"/>
      <c r="P49" s="374"/>
      <c r="Q49" s="374"/>
      <c r="R49" s="374" t="s">
        <v>106</v>
      </c>
      <c r="S49" s="374"/>
      <c r="T49" s="374"/>
      <c r="U49" s="374"/>
      <c r="V49" s="374"/>
      <c r="W49" s="374"/>
      <c r="X49" s="374"/>
      <c r="Y49" s="374"/>
      <c r="Z49" s="374"/>
      <c r="AA49" s="374" t="s">
        <v>107</v>
      </c>
      <c r="AB49" s="374"/>
      <c r="AC49" s="374"/>
      <c r="AD49" s="374" t="s">
        <v>108</v>
      </c>
      <c r="AE49" s="374"/>
      <c r="AF49" s="374"/>
      <c r="AG49" s="374"/>
      <c r="AH49" s="374"/>
      <c r="AI49" s="374"/>
      <c r="AJ49" s="374"/>
      <c r="AK49" s="374"/>
      <c r="AL49" s="374"/>
      <c r="AM49" s="374"/>
      <c r="AN49" s="83"/>
      <c r="AO49" s="83"/>
      <c r="AP49" s="83"/>
      <c r="AS49" s="112"/>
      <c r="AT49" s="112"/>
    </row>
    <row r="50" spans="2:46" ht="18" customHeight="1">
      <c r="B50" s="83"/>
      <c r="C50" s="83"/>
      <c r="D50" s="374" t="s">
        <v>109</v>
      </c>
      <c r="E50" s="374"/>
      <c r="F50" s="374"/>
      <c r="G50" s="374"/>
      <c r="H50" s="374"/>
      <c r="I50" s="374"/>
      <c r="J50" s="374"/>
      <c r="K50" s="374"/>
      <c r="L50" s="374"/>
      <c r="M50" s="374"/>
      <c r="N50" s="374"/>
      <c r="O50" s="374"/>
      <c r="P50" s="374"/>
      <c r="Q50" s="374"/>
      <c r="R50" s="374"/>
      <c r="S50" s="374"/>
      <c r="T50" s="374"/>
      <c r="U50" s="374"/>
      <c r="V50" s="374"/>
      <c r="W50" s="374"/>
      <c r="X50" s="374"/>
      <c r="Y50" s="374"/>
      <c r="Z50" s="374"/>
      <c r="AA50" s="376"/>
      <c r="AB50" s="376"/>
      <c r="AC50" s="376"/>
      <c r="AD50" s="375"/>
      <c r="AE50" s="375"/>
      <c r="AF50" s="375"/>
      <c r="AG50" s="375"/>
      <c r="AH50" s="375"/>
      <c r="AI50" s="375"/>
      <c r="AJ50" s="375"/>
      <c r="AK50" s="375"/>
      <c r="AL50" s="375"/>
      <c r="AM50" s="375"/>
      <c r="AN50" s="83"/>
      <c r="AO50" s="83"/>
      <c r="AP50" s="83"/>
      <c r="AS50" s="112"/>
      <c r="AT50" s="112"/>
    </row>
    <row r="51" spans="2:46" ht="18" customHeight="1">
      <c r="B51" s="83"/>
      <c r="C51" s="83"/>
      <c r="D51" s="374" t="s">
        <v>109</v>
      </c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74"/>
      <c r="R51" s="374"/>
      <c r="S51" s="374"/>
      <c r="T51" s="374"/>
      <c r="U51" s="374"/>
      <c r="V51" s="374"/>
      <c r="W51" s="374"/>
      <c r="X51" s="374"/>
      <c r="Y51" s="374"/>
      <c r="Z51" s="374"/>
      <c r="AA51" s="374"/>
      <c r="AB51" s="374"/>
      <c r="AC51" s="374"/>
      <c r="AD51" s="375"/>
      <c r="AE51" s="375"/>
      <c r="AF51" s="375"/>
      <c r="AG51" s="375"/>
      <c r="AH51" s="375"/>
      <c r="AI51" s="375"/>
      <c r="AJ51" s="375"/>
      <c r="AK51" s="375"/>
      <c r="AL51" s="375"/>
      <c r="AM51" s="375"/>
      <c r="AN51" s="83"/>
      <c r="AO51" s="83"/>
      <c r="AP51" s="83"/>
      <c r="AS51" s="112"/>
      <c r="AT51" s="112"/>
    </row>
    <row r="52" spans="2:46" ht="18" customHeight="1">
      <c r="B52" s="83"/>
      <c r="C52" s="83"/>
      <c r="D52" s="374" t="s">
        <v>109</v>
      </c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5"/>
      <c r="AE52" s="375"/>
      <c r="AF52" s="375"/>
      <c r="AG52" s="375"/>
      <c r="AH52" s="375"/>
      <c r="AI52" s="375"/>
      <c r="AJ52" s="375"/>
      <c r="AK52" s="375"/>
      <c r="AL52" s="375"/>
      <c r="AM52" s="375"/>
      <c r="AN52" s="83"/>
      <c r="AO52" s="83"/>
      <c r="AP52" s="83"/>
    </row>
  </sheetData>
  <mergeCells count="265">
    <mergeCell ref="D52:I52"/>
    <mergeCell ref="J52:Q52"/>
    <mergeCell ref="R52:Z52"/>
    <mergeCell ref="AA52:AC52"/>
    <mergeCell ref="AD52:AM52"/>
    <mergeCell ref="D50:I50"/>
    <mergeCell ref="J50:Q50"/>
    <mergeCell ref="R50:Z50"/>
    <mergeCell ref="AA50:AC50"/>
    <mergeCell ref="AD50:AM50"/>
    <mergeCell ref="D51:I51"/>
    <mergeCell ref="J51:Q51"/>
    <mergeCell ref="R51:Z51"/>
    <mergeCell ref="AA51:AC51"/>
    <mergeCell ref="AD51:AM51"/>
    <mergeCell ref="AC46:AD47"/>
    <mergeCell ref="AE46:AF47"/>
    <mergeCell ref="AG46:AI47"/>
    <mergeCell ref="AJ46:AK47"/>
    <mergeCell ref="B44:B45"/>
    <mergeCell ref="C44:H45"/>
    <mergeCell ref="I44:I45"/>
    <mergeCell ref="J44:K45"/>
    <mergeCell ref="D49:I49"/>
    <mergeCell ref="J49:Q49"/>
    <mergeCell ref="R49:Z49"/>
    <mergeCell ref="AA49:AC49"/>
    <mergeCell ref="AD49:AM49"/>
    <mergeCell ref="O46:O47"/>
    <mergeCell ref="P46:Q47"/>
    <mergeCell ref="R46:R47"/>
    <mergeCell ref="S46:T47"/>
    <mergeCell ref="U46:Z47"/>
    <mergeCell ref="AA46:AB47"/>
    <mergeCell ref="B46:B47"/>
    <mergeCell ref="C46:H47"/>
    <mergeCell ref="I46:I47"/>
    <mergeCell ref="J46:K47"/>
    <mergeCell ref="L46:L47"/>
    <mergeCell ref="M46:N47"/>
    <mergeCell ref="O44:T45"/>
    <mergeCell ref="U44:U45"/>
    <mergeCell ref="V44:W45"/>
    <mergeCell ref="L44:L45"/>
    <mergeCell ref="M44:N45"/>
    <mergeCell ref="S42:T43"/>
    <mergeCell ref="U42:U43"/>
    <mergeCell ref="V42:W43"/>
    <mergeCell ref="AC40:AD41"/>
    <mergeCell ref="AE40:AF41"/>
    <mergeCell ref="AG40:AI41"/>
    <mergeCell ref="AJ40:AK41"/>
    <mergeCell ref="AJ42:AK43"/>
    <mergeCell ref="AC44:AD45"/>
    <mergeCell ref="AE44:AF45"/>
    <mergeCell ref="AG44:AI45"/>
    <mergeCell ref="AJ44:AK45"/>
    <mergeCell ref="AC42:AD43"/>
    <mergeCell ref="AE42:AF43"/>
    <mergeCell ref="AG42:AI43"/>
    <mergeCell ref="X44:X45"/>
    <mergeCell ref="Y44:Z45"/>
    <mergeCell ref="AA44:AB45"/>
    <mergeCell ref="B42:B43"/>
    <mergeCell ref="C42:H43"/>
    <mergeCell ref="I42:N43"/>
    <mergeCell ref="O42:O43"/>
    <mergeCell ref="P42:Q43"/>
    <mergeCell ref="R42:R43"/>
    <mergeCell ref="X42:X43"/>
    <mergeCell ref="Y42:Z43"/>
    <mergeCell ref="AA42:AB43"/>
    <mergeCell ref="B40:B41"/>
    <mergeCell ref="C40:H41"/>
    <mergeCell ref="I40:N41"/>
    <mergeCell ref="O40:T41"/>
    <mergeCell ref="U40:Z41"/>
    <mergeCell ref="AA40:AB41"/>
    <mergeCell ref="O37:O38"/>
    <mergeCell ref="P37:Q38"/>
    <mergeCell ref="R37:R38"/>
    <mergeCell ref="S37:T38"/>
    <mergeCell ref="U37:Z38"/>
    <mergeCell ref="AA37:AB38"/>
    <mergeCell ref="AA35:AB36"/>
    <mergeCell ref="AC37:AD38"/>
    <mergeCell ref="AE37:AF38"/>
    <mergeCell ref="AG37:AI38"/>
    <mergeCell ref="AJ37:AK38"/>
    <mergeCell ref="B35:B36"/>
    <mergeCell ref="C35:H36"/>
    <mergeCell ref="I35:I36"/>
    <mergeCell ref="J35:K36"/>
    <mergeCell ref="B37:B38"/>
    <mergeCell ref="C37:H38"/>
    <mergeCell ref="I37:I38"/>
    <mergeCell ref="J37:K38"/>
    <mergeCell ref="L37:L38"/>
    <mergeCell ref="M37:N38"/>
    <mergeCell ref="O35:T36"/>
    <mergeCell ref="U35:U36"/>
    <mergeCell ref="V35:W36"/>
    <mergeCell ref="L35:L36"/>
    <mergeCell ref="M35:N36"/>
    <mergeCell ref="AC35:AD36"/>
    <mergeCell ref="AE35:AF36"/>
    <mergeCell ref="AG35:AI36"/>
    <mergeCell ref="AJ35:AK36"/>
    <mergeCell ref="AC31:AD32"/>
    <mergeCell ref="AE31:AF32"/>
    <mergeCell ref="AG31:AI32"/>
    <mergeCell ref="AJ31:AK32"/>
    <mergeCell ref="U31:Z32"/>
    <mergeCell ref="AA31:AB32"/>
    <mergeCell ref="AC33:AD34"/>
    <mergeCell ref="AE33:AF34"/>
    <mergeCell ref="AG33:AI34"/>
    <mergeCell ref="AJ33:AK34"/>
    <mergeCell ref="X33:X34"/>
    <mergeCell ref="Y33:Z34"/>
    <mergeCell ref="AA33:AB34"/>
    <mergeCell ref="X35:X36"/>
    <mergeCell ref="Y35:Z36"/>
    <mergeCell ref="B33:B34"/>
    <mergeCell ref="C33:H34"/>
    <mergeCell ref="I33:N34"/>
    <mergeCell ref="O33:O34"/>
    <mergeCell ref="P33:Q34"/>
    <mergeCell ref="R33:R34"/>
    <mergeCell ref="B31:B32"/>
    <mergeCell ref="C31:H32"/>
    <mergeCell ref="I31:N32"/>
    <mergeCell ref="O31:T32"/>
    <mergeCell ref="S33:T34"/>
    <mergeCell ref="U33:U34"/>
    <mergeCell ref="V33:W34"/>
    <mergeCell ref="B26:B27"/>
    <mergeCell ref="C26:E27"/>
    <mergeCell ref="F26:I27"/>
    <mergeCell ref="J26:P27"/>
    <mergeCell ref="Q26:R27"/>
    <mergeCell ref="V26:W27"/>
    <mergeCell ref="X26:AD27"/>
    <mergeCell ref="AE26:AH27"/>
    <mergeCell ref="AI26:AP27"/>
    <mergeCell ref="B24:B25"/>
    <mergeCell ref="C24:E25"/>
    <mergeCell ref="F24:I25"/>
    <mergeCell ref="J24:P25"/>
    <mergeCell ref="Q24:R25"/>
    <mergeCell ref="V24:W25"/>
    <mergeCell ref="X24:AD25"/>
    <mergeCell ref="AE24:AH25"/>
    <mergeCell ref="AI24:AP25"/>
    <mergeCell ref="B22:B23"/>
    <mergeCell ref="C22:E23"/>
    <mergeCell ref="F22:I23"/>
    <mergeCell ref="Q22:R23"/>
    <mergeCell ref="V22:W23"/>
    <mergeCell ref="B20:B21"/>
    <mergeCell ref="C20:E21"/>
    <mergeCell ref="F20:I21"/>
    <mergeCell ref="J20:P21"/>
    <mergeCell ref="Q20:R21"/>
    <mergeCell ref="V20:W21"/>
    <mergeCell ref="B18:B19"/>
    <mergeCell ref="C18:E19"/>
    <mergeCell ref="F18:I19"/>
    <mergeCell ref="J18:P19"/>
    <mergeCell ref="Q18:R19"/>
    <mergeCell ref="V18:W19"/>
    <mergeCell ref="X18:AD19"/>
    <mergeCell ref="AE18:AH19"/>
    <mergeCell ref="AI18:AP19"/>
    <mergeCell ref="B16:B17"/>
    <mergeCell ref="C16:E17"/>
    <mergeCell ref="F16:I17"/>
    <mergeCell ref="J16:P17"/>
    <mergeCell ref="Q16:R17"/>
    <mergeCell ref="V16:W17"/>
    <mergeCell ref="X16:AD17"/>
    <mergeCell ref="AE16:AH17"/>
    <mergeCell ref="AI16:AP17"/>
    <mergeCell ref="B14:B15"/>
    <mergeCell ref="C14:E15"/>
    <mergeCell ref="F14:I15"/>
    <mergeCell ref="J14:P15"/>
    <mergeCell ref="Q14:R15"/>
    <mergeCell ref="V14:W15"/>
    <mergeCell ref="X14:AD15"/>
    <mergeCell ref="B12:B13"/>
    <mergeCell ref="C12:E13"/>
    <mergeCell ref="F12:I13"/>
    <mergeCell ref="J12:P13"/>
    <mergeCell ref="Q12:R13"/>
    <mergeCell ref="V12:W13"/>
    <mergeCell ref="B10:B11"/>
    <mergeCell ref="C10:E11"/>
    <mergeCell ref="F10:I11"/>
    <mergeCell ref="J10:P11"/>
    <mergeCell ref="Q10:R11"/>
    <mergeCell ref="V10:W11"/>
    <mergeCell ref="X10:AD11"/>
    <mergeCell ref="AE10:AH11"/>
    <mergeCell ref="AI10:AP11"/>
    <mergeCell ref="AE22:AH23"/>
    <mergeCell ref="AI22:AP23"/>
    <mergeCell ref="R6:T6"/>
    <mergeCell ref="AA4:AG4"/>
    <mergeCell ref="AH4:AJ4"/>
    <mergeCell ref="AA5:AG5"/>
    <mergeCell ref="C9:E9"/>
    <mergeCell ref="F9:I9"/>
    <mergeCell ref="J9:P9"/>
    <mergeCell ref="Q9:W9"/>
    <mergeCell ref="X9:AD9"/>
    <mergeCell ref="AE9:AH9"/>
    <mergeCell ref="H4:H6"/>
    <mergeCell ref="I4:J4"/>
    <mergeCell ref="X4:X6"/>
    <mergeCell ref="Y4:Z4"/>
    <mergeCell ref="I5:J5"/>
    <mergeCell ref="Y5:Z5"/>
    <mergeCell ref="R4:T4"/>
    <mergeCell ref="K5:Q5"/>
    <mergeCell ref="R5:T5"/>
    <mergeCell ref="K6:Q6"/>
    <mergeCell ref="AH5:AJ5"/>
    <mergeCell ref="AA6:AG6"/>
    <mergeCell ref="I6:J6"/>
    <mergeCell ref="Y6:Z6"/>
    <mergeCell ref="AI9:AP9"/>
    <mergeCell ref="X12:AD13"/>
    <mergeCell ref="AE12:AH13"/>
    <mergeCell ref="AI12:AP13"/>
    <mergeCell ref="AE14:AH15"/>
    <mergeCell ref="AI14:AP15"/>
    <mergeCell ref="X20:AD21"/>
    <mergeCell ref="AE20:AH21"/>
    <mergeCell ref="AI20:AP21"/>
    <mergeCell ref="AH6:AJ6"/>
    <mergeCell ref="C2:F2"/>
    <mergeCell ref="G2:O2"/>
    <mergeCell ref="P2:S2"/>
    <mergeCell ref="T2:AB2"/>
    <mergeCell ref="AC2:AF2"/>
    <mergeCell ref="AG2:AL2"/>
    <mergeCell ref="AM2:AO2"/>
    <mergeCell ref="A1:AQ1"/>
    <mergeCell ref="B28:B29"/>
    <mergeCell ref="C28:E29"/>
    <mergeCell ref="F28:I29"/>
    <mergeCell ref="J28:K29"/>
    <mergeCell ref="L28:P29"/>
    <mergeCell ref="Q28:R29"/>
    <mergeCell ref="V28:W29"/>
    <mergeCell ref="X28:AB29"/>
    <mergeCell ref="AC28:AD29"/>
    <mergeCell ref="AE28:AH29"/>
    <mergeCell ref="AI28:AP29"/>
    <mergeCell ref="J22:K23"/>
    <mergeCell ref="L22:P23"/>
    <mergeCell ref="X22:AB23"/>
    <mergeCell ref="AC22:AD23"/>
    <mergeCell ref="K4:Q4"/>
  </mergeCells>
  <phoneticPr fontId="29"/>
  <conditionalFormatting sqref="AM2:AO2">
    <cfRule type="expression" dxfId="89" priority="17">
      <formula>WEEKDAY(AM2)=7</formula>
    </cfRule>
    <cfRule type="expression" dxfId="88" priority="18">
      <formula>WEEKDAY(AM2)=1</formula>
    </cfRule>
  </conditionalFormatting>
  <conditionalFormatting sqref="AM2:AO2">
    <cfRule type="expression" dxfId="87" priority="15">
      <formula>WEEKDAY(AM2)=7</formula>
    </cfRule>
    <cfRule type="expression" dxfId="86" priority="16">
      <formula>WEEKDAY(AM2)=1</formula>
    </cfRule>
  </conditionalFormatting>
  <conditionalFormatting sqref="AM2:AO2">
    <cfRule type="expression" dxfId="85" priority="13">
      <formula>WEEKDAY(AM2)=7</formula>
    </cfRule>
    <cfRule type="expression" dxfId="84" priority="14">
      <formula>WEEKDAY(AM2)=1</formula>
    </cfRule>
  </conditionalFormatting>
  <conditionalFormatting sqref="AM2:AO2">
    <cfRule type="expression" dxfId="83" priority="11">
      <formula>WEEKDAY(AM2)=7</formula>
    </cfRule>
    <cfRule type="expression" dxfId="82" priority="12">
      <formula>WEEKDAY(AM2)=1</formula>
    </cfRule>
  </conditionalFormatting>
  <conditionalFormatting sqref="AM2:AO2">
    <cfRule type="expression" dxfId="81" priority="9">
      <formula>WEEKDAY(AM2)=7</formula>
    </cfRule>
    <cfRule type="expression" dxfId="80" priority="10">
      <formula>WEEKDAY(AM2)=1</formula>
    </cfRule>
  </conditionalFormatting>
  <conditionalFormatting sqref="AM2:AO2">
    <cfRule type="expression" dxfId="79" priority="7">
      <formula>WEEKDAY(AM2)=7</formula>
    </cfRule>
    <cfRule type="expression" dxfId="78" priority="8">
      <formula>WEEKDAY(AM2)=1</formula>
    </cfRule>
  </conditionalFormatting>
  <conditionalFormatting sqref="AM2:AO2">
    <cfRule type="expression" dxfId="77" priority="5">
      <formula>WEEKDAY(AM2)=7</formula>
    </cfRule>
    <cfRule type="expression" dxfId="76" priority="6">
      <formula>WEEKDAY(AM2)=1</formula>
    </cfRule>
  </conditionalFormatting>
  <conditionalFormatting sqref="AM2:AO2">
    <cfRule type="expression" dxfId="75" priority="3">
      <formula>WEEKDAY(AM2)=7</formula>
    </cfRule>
    <cfRule type="expression" dxfId="74" priority="4">
      <formula>WEEKDAY(AM2)=1</formula>
    </cfRule>
  </conditionalFormatting>
  <conditionalFormatting sqref="AM2:AO2">
    <cfRule type="expression" dxfId="73" priority="1">
      <formula>WEEKDAY(AM2)=7</formula>
    </cfRule>
    <cfRule type="expression" dxfId="72" priority="2">
      <formula>WEEKDAY(AM2)=1</formula>
    </cfRule>
  </conditionalFormatting>
  <printOptions horizontalCentered="1" verticalCentered="1"/>
  <pageMargins left="0" right="0" top="0" bottom="0" header="0" footer="0"/>
  <pageSetup paperSize="9" scale="74" orientation="landscape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BP120"/>
  <sheetViews>
    <sheetView view="pageBreakPreview" zoomScaleNormal="100" zoomScaleSheetLayoutView="100" workbookViewId="0">
      <selection sqref="A1:AP2"/>
    </sheetView>
  </sheetViews>
  <sheetFormatPr defaultColWidth="2.125" defaultRowHeight="18.75"/>
  <cols>
    <col min="1" max="1" width="3.5" style="130" customWidth="1"/>
    <col min="2" max="42" width="2.25" style="130" customWidth="1"/>
    <col min="43" max="43" width="0" style="130" hidden="1" customWidth="1"/>
    <col min="44" max="46" width="2.125" style="130" hidden="1" customWidth="1"/>
    <col min="47" max="16384" width="2.125" style="130"/>
  </cols>
  <sheetData>
    <row r="1" spans="1:68">
      <c r="A1" s="214" t="s">
        <v>177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2"/>
      <c r="X1" s="622"/>
      <c r="Y1" s="622"/>
      <c r="Z1" s="622"/>
      <c r="AA1" s="622"/>
      <c r="AB1" s="622"/>
      <c r="AC1" s="622"/>
      <c r="AD1" s="622"/>
      <c r="AE1" s="622"/>
      <c r="AF1" s="622"/>
      <c r="AG1" s="622"/>
      <c r="AH1" s="622"/>
      <c r="AI1" s="622"/>
      <c r="AJ1" s="622"/>
      <c r="AK1" s="622"/>
      <c r="AL1" s="622"/>
      <c r="AM1" s="622"/>
      <c r="AN1" s="622"/>
      <c r="AO1" s="622"/>
      <c r="AP1" s="622"/>
      <c r="AQ1" s="141"/>
    </row>
    <row r="2" spans="1:68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622"/>
      <c r="AG2" s="622"/>
      <c r="AH2" s="622"/>
      <c r="AI2" s="622"/>
      <c r="AJ2" s="622"/>
      <c r="AK2" s="622"/>
      <c r="AL2" s="622"/>
      <c r="AM2" s="622"/>
      <c r="AN2" s="622"/>
      <c r="AO2" s="622"/>
      <c r="AP2" s="622"/>
      <c r="AQ2" s="141"/>
    </row>
    <row r="3" spans="1:68" ht="12" customHeight="1" thickBot="1">
      <c r="AQ3" s="141"/>
    </row>
    <row r="4" spans="1:68" ht="11.25" customHeight="1">
      <c r="B4" s="617" t="s">
        <v>2</v>
      </c>
      <c r="C4" s="618"/>
      <c r="D4" s="565" t="s">
        <v>3</v>
      </c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1"/>
      <c r="W4" s="559" t="s">
        <v>191</v>
      </c>
      <c r="X4" s="560"/>
      <c r="Y4" s="560"/>
      <c r="Z4" s="561"/>
      <c r="AA4" s="565" t="s">
        <v>280</v>
      </c>
      <c r="AB4" s="560"/>
      <c r="AC4" s="560"/>
      <c r="AD4" s="560"/>
      <c r="AE4" s="560"/>
      <c r="AF4" s="560"/>
      <c r="AG4" s="560"/>
      <c r="AH4" s="560"/>
      <c r="AI4" s="560"/>
      <c r="AJ4" s="561"/>
      <c r="AR4" s="156">
        <v>1</v>
      </c>
    </row>
    <row r="5" spans="1:68" ht="11.25" customHeight="1" thickBot="1">
      <c r="B5" s="619"/>
      <c r="C5" s="620"/>
      <c r="D5" s="562"/>
      <c r="E5" s="563"/>
      <c r="F5" s="563"/>
      <c r="G5" s="563"/>
      <c r="H5" s="563"/>
      <c r="I5" s="563"/>
      <c r="J5" s="563"/>
      <c r="K5" s="563"/>
      <c r="L5" s="563"/>
      <c r="M5" s="563"/>
      <c r="N5" s="563"/>
      <c r="O5" s="563"/>
      <c r="P5" s="563"/>
      <c r="Q5" s="563"/>
      <c r="R5" s="563"/>
      <c r="S5" s="563"/>
      <c r="T5" s="563"/>
      <c r="U5" s="564"/>
      <c r="W5" s="562"/>
      <c r="X5" s="563"/>
      <c r="Y5" s="563"/>
      <c r="Z5" s="564"/>
      <c r="AA5" s="562"/>
      <c r="AB5" s="563"/>
      <c r="AC5" s="563"/>
      <c r="AD5" s="563"/>
      <c r="AE5" s="563"/>
      <c r="AF5" s="563"/>
      <c r="AG5" s="563"/>
      <c r="AH5" s="563"/>
      <c r="AI5" s="563"/>
      <c r="AJ5" s="564"/>
    </row>
    <row r="6" spans="1:68" ht="11.25" customHeight="1"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</row>
    <row r="7" spans="1:68" ht="11.25" customHeight="1">
      <c r="B7" s="565" t="s">
        <v>94</v>
      </c>
      <c r="C7" s="560"/>
      <c r="D7" s="560"/>
      <c r="E7" s="560"/>
      <c r="F7" s="560"/>
      <c r="G7" s="561"/>
      <c r="H7" s="586" t="s">
        <v>275</v>
      </c>
      <c r="I7" s="587"/>
      <c r="J7" s="587"/>
      <c r="K7" s="587"/>
      <c r="L7" s="587"/>
      <c r="M7" s="588"/>
      <c r="N7" s="586" t="s">
        <v>280</v>
      </c>
      <c r="O7" s="587"/>
      <c r="P7" s="587"/>
      <c r="Q7" s="587"/>
      <c r="R7" s="587"/>
      <c r="S7" s="588"/>
      <c r="T7" s="586" t="s">
        <v>267</v>
      </c>
      <c r="U7" s="587"/>
      <c r="V7" s="587"/>
      <c r="W7" s="587"/>
      <c r="X7" s="587"/>
      <c r="Y7" s="588"/>
      <c r="Z7" s="565" t="s">
        <v>101</v>
      </c>
      <c r="AA7" s="561"/>
      <c r="AB7" s="565" t="s">
        <v>98</v>
      </c>
      <c r="AC7" s="561"/>
      <c r="AD7" s="565" t="s">
        <v>102</v>
      </c>
      <c r="AE7" s="561"/>
      <c r="AF7" s="565" t="s">
        <v>103</v>
      </c>
      <c r="AG7" s="560"/>
      <c r="AH7" s="561"/>
      <c r="AI7" s="565" t="s">
        <v>104</v>
      </c>
      <c r="AJ7" s="56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</row>
    <row r="8" spans="1:68" ht="11.25" customHeight="1">
      <c r="B8" s="562"/>
      <c r="C8" s="563"/>
      <c r="D8" s="563"/>
      <c r="E8" s="563"/>
      <c r="F8" s="563"/>
      <c r="G8" s="564"/>
      <c r="H8" s="589"/>
      <c r="I8" s="590"/>
      <c r="J8" s="590"/>
      <c r="K8" s="590"/>
      <c r="L8" s="590"/>
      <c r="M8" s="591"/>
      <c r="N8" s="589"/>
      <c r="O8" s="590"/>
      <c r="P8" s="590"/>
      <c r="Q8" s="590"/>
      <c r="R8" s="590"/>
      <c r="S8" s="591"/>
      <c r="T8" s="589"/>
      <c r="U8" s="590"/>
      <c r="V8" s="590"/>
      <c r="W8" s="590"/>
      <c r="X8" s="590"/>
      <c r="Y8" s="591"/>
      <c r="Z8" s="562"/>
      <c r="AA8" s="564"/>
      <c r="AB8" s="562"/>
      <c r="AC8" s="564"/>
      <c r="AD8" s="562"/>
      <c r="AE8" s="564"/>
      <c r="AF8" s="562"/>
      <c r="AG8" s="563"/>
      <c r="AH8" s="564"/>
      <c r="AI8" s="562"/>
      <c r="AJ8" s="564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</row>
    <row r="9" spans="1:68" ht="11.25" customHeight="1">
      <c r="A9" s="215">
        <v>1</v>
      </c>
      <c r="B9" s="592" t="s">
        <v>275</v>
      </c>
      <c r="C9" s="593"/>
      <c r="D9" s="593"/>
      <c r="E9" s="593"/>
      <c r="F9" s="593"/>
      <c r="G9" s="594"/>
      <c r="H9" s="572"/>
      <c r="I9" s="573"/>
      <c r="J9" s="573"/>
      <c r="K9" s="573"/>
      <c r="L9" s="573"/>
      <c r="M9" s="574"/>
      <c r="N9" s="568" t="s">
        <v>289</v>
      </c>
      <c r="O9" s="578">
        <v>6</v>
      </c>
      <c r="P9" s="579"/>
      <c r="Q9" s="566" t="s">
        <v>62</v>
      </c>
      <c r="R9" s="578">
        <v>1</v>
      </c>
      <c r="S9" s="561"/>
      <c r="T9" s="568" t="s">
        <v>289</v>
      </c>
      <c r="U9" s="578">
        <v>2</v>
      </c>
      <c r="V9" s="579"/>
      <c r="W9" s="566" t="s">
        <v>62</v>
      </c>
      <c r="X9" s="578">
        <v>0</v>
      </c>
      <c r="Y9" s="561"/>
      <c r="Z9" s="565">
        <v>6</v>
      </c>
      <c r="AA9" s="561"/>
      <c r="AB9" s="565">
        <v>8</v>
      </c>
      <c r="AC9" s="561"/>
      <c r="AD9" s="565">
        <v>1</v>
      </c>
      <c r="AE9" s="561"/>
      <c r="AF9" s="565">
        <v>7</v>
      </c>
      <c r="AG9" s="560"/>
      <c r="AH9" s="561"/>
      <c r="AI9" s="582">
        <v>1</v>
      </c>
      <c r="AJ9" s="583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</row>
    <row r="10" spans="1:68" ht="11.25" customHeight="1">
      <c r="A10" s="215"/>
      <c r="B10" s="595"/>
      <c r="C10" s="596"/>
      <c r="D10" s="596"/>
      <c r="E10" s="596"/>
      <c r="F10" s="596"/>
      <c r="G10" s="597"/>
      <c r="H10" s="575"/>
      <c r="I10" s="576"/>
      <c r="J10" s="576"/>
      <c r="K10" s="576"/>
      <c r="L10" s="576"/>
      <c r="M10" s="577"/>
      <c r="N10" s="569"/>
      <c r="O10" s="580"/>
      <c r="P10" s="581"/>
      <c r="Q10" s="567"/>
      <c r="R10" s="580"/>
      <c r="S10" s="564"/>
      <c r="T10" s="569"/>
      <c r="U10" s="580"/>
      <c r="V10" s="581"/>
      <c r="W10" s="567"/>
      <c r="X10" s="580"/>
      <c r="Y10" s="564"/>
      <c r="Z10" s="562"/>
      <c r="AA10" s="564"/>
      <c r="AB10" s="562"/>
      <c r="AC10" s="564"/>
      <c r="AD10" s="562"/>
      <c r="AE10" s="564"/>
      <c r="AF10" s="562"/>
      <c r="AG10" s="563"/>
      <c r="AH10" s="564"/>
      <c r="AI10" s="584"/>
      <c r="AJ10" s="585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</row>
    <row r="11" spans="1:68" ht="11.25" customHeight="1">
      <c r="A11" s="215">
        <v>2</v>
      </c>
      <c r="B11" s="592" t="s">
        <v>280</v>
      </c>
      <c r="C11" s="593"/>
      <c r="D11" s="593"/>
      <c r="E11" s="593"/>
      <c r="F11" s="593"/>
      <c r="G11" s="594"/>
      <c r="H11" s="568" t="s">
        <v>290</v>
      </c>
      <c r="I11" s="578">
        <v>1</v>
      </c>
      <c r="J11" s="579"/>
      <c r="K11" s="566" t="s">
        <v>62</v>
      </c>
      <c r="L11" s="578">
        <v>6</v>
      </c>
      <c r="M11" s="561"/>
      <c r="N11" s="572"/>
      <c r="O11" s="573"/>
      <c r="P11" s="573"/>
      <c r="Q11" s="573"/>
      <c r="R11" s="573"/>
      <c r="S11" s="574"/>
      <c r="T11" s="568" t="s">
        <v>291</v>
      </c>
      <c r="U11" s="578">
        <v>2</v>
      </c>
      <c r="V11" s="579"/>
      <c r="W11" s="566" t="s">
        <v>62</v>
      </c>
      <c r="X11" s="578">
        <v>2</v>
      </c>
      <c r="Y11" s="561"/>
      <c r="Z11" s="565">
        <v>1</v>
      </c>
      <c r="AA11" s="561"/>
      <c r="AB11" s="565">
        <v>3</v>
      </c>
      <c r="AC11" s="561"/>
      <c r="AD11" s="565">
        <v>8</v>
      </c>
      <c r="AE11" s="561"/>
      <c r="AF11" s="565">
        <v>-5</v>
      </c>
      <c r="AG11" s="560"/>
      <c r="AH11" s="561"/>
      <c r="AI11" s="582">
        <v>3</v>
      </c>
      <c r="AJ11" s="583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</row>
    <row r="12" spans="1:68" ht="11.25" customHeight="1">
      <c r="A12" s="215"/>
      <c r="B12" s="595"/>
      <c r="C12" s="596"/>
      <c r="D12" s="596"/>
      <c r="E12" s="596"/>
      <c r="F12" s="596"/>
      <c r="G12" s="597"/>
      <c r="H12" s="569"/>
      <c r="I12" s="580"/>
      <c r="J12" s="581"/>
      <c r="K12" s="567"/>
      <c r="L12" s="580"/>
      <c r="M12" s="564"/>
      <c r="N12" s="575"/>
      <c r="O12" s="576"/>
      <c r="P12" s="576"/>
      <c r="Q12" s="576"/>
      <c r="R12" s="576"/>
      <c r="S12" s="577"/>
      <c r="T12" s="569"/>
      <c r="U12" s="580"/>
      <c r="V12" s="581"/>
      <c r="W12" s="567"/>
      <c r="X12" s="580"/>
      <c r="Y12" s="564"/>
      <c r="Z12" s="562"/>
      <c r="AA12" s="564"/>
      <c r="AB12" s="562"/>
      <c r="AC12" s="564"/>
      <c r="AD12" s="562"/>
      <c r="AE12" s="564"/>
      <c r="AF12" s="562"/>
      <c r="AG12" s="563"/>
      <c r="AH12" s="564"/>
      <c r="AI12" s="584"/>
      <c r="AJ12" s="585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</row>
    <row r="13" spans="1:68" ht="11.25" customHeight="1">
      <c r="A13" s="215">
        <v>3</v>
      </c>
      <c r="B13" s="592" t="s">
        <v>267</v>
      </c>
      <c r="C13" s="593"/>
      <c r="D13" s="593"/>
      <c r="E13" s="593"/>
      <c r="F13" s="593"/>
      <c r="G13" s="594"/>
      <c r="H13" s="568" t="s">
        <v>290</v>
      </c>
      <c r="I13" s="578">
        <v>0</v>
      </c>
      <c r="J13" s="579"/>
      <c r="K13" s="566" t="s">
        <v>62</v>
      </c>
      <c r="L13" s="578">
        <v>2</v>
      </c>
      <c r="M13" s="561"/>
      <c r="N13" s="568" t="s">
        <v>291</v>
      </c>
      <c r="O13" s="578">
        <v>2</v>
      </c>
      <c r="P13" s="579"/>
      <c r="Q13" s="566" t="s">
        <v>62</v>
      </c>
      <c r="R13" s="578">
        <v>2</v>
      </c>
      <c r="S13" s="561"/>
      <c r="T13" s="572"/>
      <c r="U13" s="573"/>
      <c r="V13" s="573"/>
      <c r="W13" s="573"/>
      <c r="X13" s="573"/>
      <c r="Y13" s="574"/>
      <c r="Z13" s="565">
        <v>1</v>
      </c>
      <c r="AA13" s="561"/>
      <c r="AB13" s="565">
        <v>2</v>
      </c>
      <c r="AC13" s="561"/>
      <c r="AD13" s="565">
        <v>4</v>
      </c>
      <c r="AE13" s="561"/>
      <c r="AF13" s="565">
        <v>-2</v>
      </c>
      <c r="AG13" s="560"/>
      <c r="AH13" s="561"/>
      <c r="AI13" s="582">
        <v>2</v>
      </c>
      <c r="AJ13" s="583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</row>
    <row r="14" spans="1:68" ht="11.25" customHeight="1">
      <c r="A14" s="215"/>
      <c r="B14" s="595"/>
      <c r="C14" s="596"/>
      <c r="D14" s="596"/>
      <c r="E14" s="596"/>
      <c r="F14" s="596"/>
      <c r="G14" s="597"/>
      <c r="H14" s="569"/>
      <c r="I14" s="580"/>
      <c r="J14" s="581"/>
      <c r="K14" s="567"/>
      <c r="L14" s="580"/>
      <c r="M14" s="564"/>
      <c r="N14" s="569"/>
      <c r="O14" s="580"/>
      <c r="P14" s="581"/>
      <c r="Q14" s="567"/>
      <c r="R14" s="580"/>
      <c r="S14" s="564"/>
      <c r="T14" s="575"/>
      <c r="U14" s="576"/>
      <c r="V14" s="576"/>
      <c r="W14" s="576"/>
      <c r="X14" s="576"/>
      <c r="Y14" s="577"/>
      <c r="Z14" s="562"/>
      <c r="AA14" s="564"/>
      <c r="AB14" s="562"/>
      <c r="AC14" s="564"/>
      <c r="AD14" s="562"/>
      <c r="AE14" s="564"/>
      <c r="AF14" s="562"/>
      <c r="AG14" s="563"/>
      <c r="AH14" s="564"/>
      <c r="AI14" s="584"/>
      <c r="AJ14" s="585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</row>
    <row r="15" spans="1:68" ht="11.25" customHeight="1"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</row>
    <row r="16" spans="1:68" ht="11.25" customHeight="1">
      <c r="B16" s="565" t="s">
        <v>17</v>
      </c>
      <c r="C16" s="560"/>
      <c r="D16" s="560"/>
      <c r="E16" s="560"/>
      <c r="F16" s="560"/>
      <c r="G16" s="561"/>
      <c r="H16" s="586" t="s">
        <v>266</v>
      </c>
      <c r="I16" s="587"/>
      <c r="J16" s="587"/>
      <c r="K16" s="587"/>
      <c r="L16" s="587"/>
      <c r="M16" s="588"/>
      <c r="N16" s="586" t="s">
        <v>14</v>
      </c>
      <c r="O16" s="587"/>
      <c r="P16" s="587"/>
      <c r="Q16" s="587"/>
      <c r="R16" s="587"/>
      <c r="S16" s="588"/>
      <c r="T16" s="586" t="s">
        <v>18</v>
      </c>
      <c r="U16" s="587"/>
      <c r="V16" s="587"/>
      <c r="W16" s="587"/>
      <c r="X16" s="587"/>
      <c r="Y16" s="588"/>
      <c r="Z16" s="586" t="s">
        <v>20</v>
      </c>
      <c r="AA16" s="587"/>
      <c r="AB16" s="587"/>
      <c r="AC16" s="587"/>
      <c r="AD16" s="587"/>
      <c r="AE16" s="588"/>
      <c r="AF16" s="565" t="s">
        <v>101</v>
      </c>
      <c r="AG16" s="561"/>
      <c r="AH16" s="565" t="s">
        <v>98</v>
      </c>
      <c r="AI16" s="561"/>
      <c r="AJ16" s="565" t="s">
        <v>102</v>
      </c>
      <c r="AK16" s="561"/>
      <c r="AL16" s="565" t="s">
        <v>103</v>
      </c>
      <c r="AM16" s="560"/>
      <c r="AN16" s="561"/>
      <c r="AO16" s="565" t="s">
        <v>104</v>
      </c>
      <c r="AP16" s="56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</row>
    <row r="17" spans="1:68" ht="11.25" customHeight="1">
      <c r="B17" s="562"/>
      <c r="C17" s="563"/>
      <c r="D17" s="563"/>
      <c r="E17" s="563"/>
      <c r="F17" s="563"/>
      <c r="G17" s="564"/>
      <c r="H17" s="589"/>
      <c r="I17" s="590"/>
      <c r="J17" s="590"/>
      <c r="K17" s="590"/>
      <c r="L17" s="590"/>
      <c r="M17" s="591"/>
      <c r="N17" s="589"/>
      <c r="O17" s="590"/>
      <c r="P17" s="590"/>
      <c r="Q17" s="590"/>
      <c r="R17" s="590"/>
      <c r="S17" s="591"/>
      <c r="T17" s="589"/>
      <c r="U17" s="590"/>
      <c r="V17" s="590"/>
      <c r="W17" s="590"/>
      <c r="X17" s="590"/>
      <c r="Y17" s="591"/>
      <c r="Z17" s="589"/>
      <c r="AA17" s="590"/>
      <c r="AB17" s="590"/>
      <c r="AC17" s="590"/>
      <c r="AD17" s="590"/>
      <c r="AE17" s="591"/>
      <c r="AF17" s="562"/>
      <c r="AG17" s="564"/>
      <c r="AH17" s="562"/>
      <c r="AI17" s="564"/>
      <c r="AJ17" s="562"/>
      <c r="AK17" s="564"/>
      <c r="AL17" s="562"/>
      <c r="AM17" s="563"/>
      <c r="AN17" s="564"/>
      <c r="AO17" s="562"/>
      <c r="AP17" s="564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</row>
    <row r="18" spans="1:68" ht="11.25" customHeight="1">
      <c r="A18" s="215">
        <v>4</v>
      </c>
      <c r="B18" s="592" t="s">
        <v>266</v>
      </c>
      <c r="C18" s="593"/>
      <c r="D18" s="593"/>
      <c r="E18" s="593"/>
      <c r="F18" s="593"/>
      <c r="G18" s="594"/>
      <c r="H18" s="572"/>
      <c r="I18" s="573"/>
      <c r="J18" s="573"/>
      <c r="K18" s="573"/>
      <c r="L18" s="573"/>
      <c r="M18" s="574"/>
      <c r="N18" s="568" t="s">
        <v>289</v>
      </c>
      <c r="O18" s="578">
        <v>2</v>
      </c>
      <c r="P18" s="579"/>
      <c r="Q18" s="566" t="s">
        <v>62</v>
      </c>
      <c r="R18" s="578">
        <v>1</v>
      </c>
      <c r="S18" s="561"/>
      <c r="T18" s="568" t="s">
        <v>289</v>
      </c>
      <c r="U18" s="578">
        <v>2</v>
      </c>
      <c r="V18" s="579"/>
      <c r="W18" s="566" t="s">
        <v>62</v>
      </c>
      <c r="X18" s="578">
        <v>0</v>
      </c>
      <c r="Y18" s="561"/>
      <c r="Z18" s="568" t="s">
        <v>289</v>
      </c>
      <c r="AA18" s="578">
        <v>2</v>
      </c>
      <c r="AB18" s="579"/>
      <c r="AC18" s="566" t="s">
        <v>62</v>
      </c>
      <c r="AD18" s="578">
        <v>0</v>
      </c>
      <c r="AE18" s="561"/>
      <c r="AF18" s="565">
        <v>9</v>
      </c>
      <c r="AG18" s="561"/>
      <c r="AH18" s="565">
        <v>6</v>
      </c>
      <c r="AI18" s="561"/>
      <c r="AJ18" s="565">
        <v>1</v>
      </c>
      <c r="AK18" s="561"/>
      <c r="AL18" s="565">
        <v>5</v>
      </c>
      <c r="AM18" s="560"/>
      <c r="AN18" s="561"/>
      <c r="AO18" s="582">
        <v>1</v>
      </c>
      <c r="AP18" s="583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</row>
    <row r="19" spans="1:68" ht="11.25" customHeight="1">
      <c r="A19" s="215"/>
      <c r="B19" s="595"/>
      <c r="C19" s="596"/>
      <c r="D19" s="596"/>
      <c r="E19" s="596"/>
      <c r="F19" s="596"/>
      <c r="G19" s="597"/>
      <c r="H19" s="575"/>
      <c r="I19" s="576"/>
      <c r="J19" s="576"/>
      <c r="K19" s="576"/>
      <c r="L19" s="576"/>
      <c r="M19" s="577"/>
      <c r="N19" s="569"/>
      <c r="O19" s="580"/>
      <c r="P19" s="581"/>
      <c r="Q19" s="567"/>
      <c r="R19" s="580"/>
      <c r="S19" s="564"/>
      <c r="T19" s="569"/>
      <c r="U19" s="580"/>
      <c r="V19" s="581"/>
      <c r="W19" s="567"/>
      <c r="X19" s="580"/>
      <c r="Y19" s="564"/>
      <c r="Z19" s="569"/>
      <c r="AA19" s="580"/>
      <c r="AB19" s="581"/>
      <c r="AC19" s="567"/>
      <c r="AD19" s="580"/>
      <c r="AE19" s="564"/>
      <c r="AF19" s="562"/>
      <c r="AG19" s="564"/>
      <c r="AH19" s="562"/>
      <c r="AI19" s="564"/>
      <c r="AJ19" s="562"/>
      <c r="AK19" s="564"/>
      <c r="AL19" s="562"/>
      <c r="AM19" s="563"/>
      <c r="AN19" s="564"/>
      <c r="AO19" s="584"/>
      <c r="AP19" s="585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</row>
    <row r="20" spans="1:68" ht="11.25" customHeight="1">
      <c r="A20" s="215">
        <v>5</v>
      </c>
      <c r="B20" s="592" t="s">
        <v>14</v>
      </c>
      <c r="C20" s="593"/>
      <c r="D20" s="593"/>
      <c r="E20" s="593"/>
      <c r="F20" s="593"/>
      <c r="G20" s="594"/>
      <c r="H20" s="568" t="s">
        <v>290</v>
      </c>
      <c r="I20" s="578">
        <v>1</v>
      </c>
      <c r="J20" s="579"/>
      <c r="K20" s="566" t="s">
        <v>62</v>
      </c>
      <c r="L20" s="578">
        <v>2</v>
      </c>
      <c r="M20" s="561"/>
      <c r="N20" s="572"/>
      <c r="O20" s="573"/>
      <c r="P20" s="573"/>
      <c r="Q20" s="573"/>
      <c r="R20" s="573"/>
      <c r="S20" s="574"/>
      <c r="T20" s="568" t="s">
        <v>290</v>
      </c>
      <c r="U20" s="578">
        <v>0</v>
      </c>
      <c r="V20" s="579"/>
      <c r="W20" s="566" t="s">
        <v>62</v>
      </c>
      <c r="X20" s="578">
        <v>1</v>
      </c>
      <c r="Y20" s="561"/>
      <c r="Z20" s="568" t="s">
        <v>289</v>
      </c>
      <c r="AA20" s="578">
        <v>5</v>
      </c>
      <c r="AB20" s="579"/>
      <c r="AC20" s="566" t="s">
        <v>62</v>
      </c>
      <c r="AD20" s="578">
        <v>2</v>
      </c>
      <c r="AE20" s="561"/>
      <c r="AF20" s="565">
        <v>3</v>
      </c>
      <c r="AG20" s="561"/>
      <c r="AH20" s="565">
        <v>6</v>
      </c>
      <c r="AI20" s="561"/>
      <c r="AJ20" s="565">
        <v>5</v>
      </c>
      <c r="AK20" s="561"/>
      <c r="AL20" s="565">
        <v>1</v>
      </c>
      <c r="AM20" s="560"/>
      <c r="AN20" s="561"/>
      <c r="AO20" s="582">
        <v>3</v>
      </c>
      <c r="AP20" s="583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</row>
    <row r="21" spans="1:68" ht="11.25" customHeight="1">
      <c r="A21" s="215"/>
      <c r="B21" s="595"/>
      <c r="C21" s="596"/>
      <c r="D21" s="596"/>
      <c r="E21" s="596"/>
      <c r="F21" s="596"/>
      <c r="G21" s="597"/>
      <c r="H21" s="569"/>
      <c r="I21" s="580"/>
      <c r="J21" s="581"/>
      <c r="K21" s="567"/>
      <c r="L21" s="580"/>
      <c r="M21" s="564"/>
      <c r="N21" s="575"/>
      <c r="O21" s="576"/>
      <c r="P21" s="576"/>
      <c r="Q21" s="576"/>
      <c r="R21" s="576"/>
      <c r="S21" s="577"/>
      <c r="T21" s="569"/>
      <c r="U21" s="580"/>
      <c r="V21" s="581"/>
      <c r="W21" s="567"/>
      <c r="X21" s="580"/>
      <c r="Y21" s="564"/>
      <c r="Z21" s="569"/>
      <c r="AA21" s="580"/>
      <c r="AB21" s="581"/>
      <c r="AC21" s="567"/>
      <c r="AD21" s="580"/>
      <c r="AE21" s="564"/>
      <c r="AF21" s="562"/>
      <c r="AG21" s="564"/>
      <c r="AH21" s="562"/>
      <c r="AI21" s="564"/>
      <c r="AJ21" s="562"/>
      <c r="AK21" s="564"/>
      <c r="AL21" s="562"/>
      <c r="AM21" s="563"/>
      <c r="AN21" s="564"/>
      <c r="AO21" s="584"/>
      <c r="AP21" s="585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</row>
    <row r="22" spans="1:68" ht="11.25" customHeight="1">
      <c r="A22" s="215">
        <v>6</v>
      </c>
      <c r="B22" s="592" t="s">
        <v>18</v>
      </c>
      <c r="C22" s="593"/>
      <c r="D22" s="593"/>
      <c r="E22" s="593"/>
      <c r="F22" s="593"/>
      <c r="G22" s="594"/>
      <c r="H22" s="568" t="s">
        <v>290</v>
      </c>
      <c r="I22" s="578">
        <v>0</v>
      </c>
      <c r="J22" s="579"/>
      <c r="K22" s="566" t="s">
        <v>62</v>
      </c>
      <c r="L22" s="578">
        <v>2</v>
      </c>
      <c r="M22" s="561"/>
      <c r="N22" s="568" t="s">
        <v>289</v>
      </c>
      <c r="O22" s="578">
        <v>1</v>
      </c>
      <c r="P22" s="579"/>
      <c r="Q22" s="566" t="s">
        <v>62</v>
      </c>
      <c r="R22" s="578">
        <v>0</v>
      </c>
      <c r="S22" s="561"/>
      <c r="T22" s="572"/>
      <c r="U22" s="573"/>
      <c r="V22" s="573"/>
      <c r="W22" s="573"/>
      <c r="X22" s="573"/>
      <c r="Y22" s="574"/>
      <c r="Z22" s="568" t="s">
        <v>289</v>
      </c>
      <c r="AA22" s="578">
        <v>4</v>
      </c>
      <c r="AB22" s="579"/>
      <c r="AC22" s="566" t="s">
        <v>62</v>
      </c>
      <c r="AD22" s="578">
        <v>0</v>
      </c>
      <c r="AE22" s="561"/>
      <c r="AF22" s="565">
        <v>6</v>
      </c>
      <c r="AG22" s="561"/>
      <c r="AH22" s="565">
        <v>5</v>
      </c>
      <c r="AI22" s="561"/>
      <c r="AJ22" s="565">
        <v>2</v>
      </c>
      <c r="AK22" s="561"/>
      <c r="AL22" s="565">
        <v>3</v>
      </c>
      <c r="AM22" s="560"/>
      <c r="AN22" s="561"/>
      <c r="AO22" s="582">
        <v>2</v>
      </c>
      <c r="AP22" s="583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</row>
    <row r="23" spans="1:68" ht="11.25" customHeight="1">
      <c r="A23" s="215"/>
      <c r="B23" s="595"/>
      <c r="C23" s="596"/>
      <c r="D23" s="596"/>
      <c r="E23" s="596"/>
      <c r="F23" s="596"/>
      <c r="G23" s="597"/>
      <c r="H23" s="569"/>
      <c r="I23" s="580"/>
      <c r="J23" s="581"/>
      <c r="K23" s="567"/>
      <c r="L23" s="580"/>
      <c r="M23" s="564"/>
      <c r="N23" s="569"/>
      <c r="O23" s="580"/>
      <c r="P23" s="581"/>
      <c r="Q23" s="567"/>
      <c r="R23" s="580"/>
      <c r="S23" s="564"/>
      <c r="T23" s="575"/>
      <c r="U23" s="576"/>
      <c r="V23" s="576"/>
      <c r="W23" s="576"/>
      <c r="X23" s="576"/>
      <c r="Y23" s="577"/>
      <c r="Z23" s="569"/>
      <c r="AA23" s="580"/>
      <c r="AB23" s="581"/>
      <c r="AC23" s="567"/>
      <c r="AD23" s="580"/>
      <c r="AE23" s="564"/>
      <c r="AF23" s="562"/>
      <c r="AG23" s="564"/>
      <c r="AH23" s="562"/>
      <c r="AI23" s="564"/>
      <c r="AJ23" s="562"/>
      <c r="AK23" s="564"/>
      <c r="AL23" s="562"/>
      <c r="AM23" s="563"/>
      <c r="AN23" s="564"/>
      <c r="AO23" s="584"/>
      <c r="AP23" s="585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</row>
    <row r="24" spans="1:68" ht="11.25" customHeight="1">
      <c r="A24" s="215">
        <v>7</v>
      </c>
      <c r="B24" s="592" t="s">
        <v>20</v>
      </c>
      <c r="C24" s="593"/>
      <c r="D24" s="593"/>
      <c r="E24" s="593"/>
      <c r="F24" s="593"/>
      <c r="G24" s="594"/>
      <c r="H24" s="568" t="s">
        <v>290</v>
      </c>
      <c r="I24" s="578">
        <v>0</v>
      </c>
      <c r="J24" s="579"/>
      <c r="K24" s="566" t="s">
        <v>62</v>
      </c>
      <c r="L24" s="578">
        <v>2</v>
      </c>
      <c r="M24" s="561"/>
      <c r="N24" s="568" t="s">
        <v>290</v>
      </c>
      <c r="O24" s="578">
        <v>2</v>
      </c>
      <c r="P24" s="579"/>
      <c r="Q24" s="566" t="s">
        <v>62</v>
      </c>
      <c r="R24" s="578">
        <v>5</v>
      </c>
      <c r="S24" s="561"/>
      <c r="T24" s="568" t="s">
        <v>290</v>
      </c>
      <c r="U24" s="578">
        <v>0</v>
      </c>
      <c r="V24" s="579"/>
      <c r="W24" s="566" t="s">
        <v>62</v>
      </c>
      <c r="X24" s="578">
        <v>4</v>
      </c>
      <c r="Y24" s="561"/>
      <c r="Z24" s="572"/>
      <c r="AA24" s="573"/>
      <c r="AB24" s="573"/>
      <c r="AC24" s="573"/>
      <c r="AD24" s="573"/>
      <c r="AE24" s="574"/>
      <c r="AF24" s="565">
        <v>0</v>
      </c>
      <c r="AG24" s="561"/>
      <c r="AH24" s="565">
        <v>2</v>
      </c>
      <c r="AI24" s="561"/>
      <c r="AJ24" s="565">
        <v>11</v>
      </c>
      <c r="AK24" s="561"/>
      <c r="AL24" s="565">
        <v>-9</v>
      </c>
      <c r="AM24" s="560"/>
      <c r="AN24" s="561"/>
      <c r="AO24" s="582">
        <v>4</v>
      </c>
      <c r="AP24" s="583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</row>
    <row r="25" spans="1:68" ht="11.25" customHeight="1">
      <c r="A25" s="215"/>
      <c r="B25" s="595"/>
      <c r="C25" s="596"/>
      <c r="D25" s="596"/>
      <c r="E25" s="596"/>
      <c r="F25" s="596"/>
      <c r="G25" s="597"/>
      <c r="H25" s="569"/>
      <c r="I25" s="580"/>
      <c r="J25" s="581"/>
      <c r="K25" s="567"/>
      <c r="L25" s="580"/>
      <c r="M25" s="564"/>
      <c r="N25" s="569"/>
      <c r="O25" s="580"/>
      <c r="P25" s="581"/>
      <c r="Q25" s="567"/>
      <c r="R25" s="580"/>
      <c r="S25" s="564"/>
      <c r="T25" s="569"/>
      <c r="U25" s="580"/>
      <c r="V25" s="581"/>
      <c r="W25" s="567"/>
      <c r="X25" s="580"/>
      <c r="Y25" s="564"/>
      <c r="Z25" s="575"/>
      <c r="AA25" s="576"/>
      <c r="AB25" s="576"/>
      <c r="AC25" s="576"/>
      <c r="AD25" s="576"/>
      <c r="AE25" s="577"/>
      <c r="AF25" s="562"/>
      <c r="AG25" s="564"/>
      <c r="AH25" s="562"/>
      <c r="AI25" s="564"/>
      <c r="AJ25" s="562"/>
      <c r="AK25" s="564"/>
      <c r="AL25" s="562"/>
      <c r="AM25" s="563"/>
      <c r="AN25" s="564"/>
      <c r="AO25" s="584"/>
      <c r="AP25" s="585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</row>
    <row r="26" spans="1:68" ht="11.25" customHeight="1">
      <c r="A26" s="128"/>
      <c r="B26" s="6"/>
      <c r="C26" s="6"/>
      <c r="D26" s="6"/>
      <c r="E26" s="6"/>
      <c r="F26" s="6"/>
      <c r="G26" s="6"/>
      <c r="H26" s="141"/>
      <c r="I26" s="128"/>
      <c r="J26" s="128"/>
      <c r="K26" s="128"/>
      <c r="L26" s="128"/>
      <c r="M26" s="128"/>
      <c r="N26" s="141"/>
      <c r="O26" s="128"/>
      <c r="P26" s="128"/>
      <c r="Q26" s="128"/>
      <c r="R26" s="128"/>
      <c r="S26" s="128"/>
      <c r="T26" s="141"/>
      <c r="U26" s="128"/>
      <c r="V26" s="128"/>
      <c r="W26" s="128"/>
      <c r="X26" s="128"/>
      <c r="Y26" s="128"/>
      <c r="Z26" s="141"/>
      <c r="AA26" s="141"/>
      <c r="AB26" s="141"/>
      <c r="AC26" s="141"/>
      <c r="AD26" s="141"/>
      <c r="AE26" s="141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</row>
    <row r="27" spans="1:68" ht="11.25" customHeight="1" thickBot="1">
      <c r="A27" s="128"/>
      <c r="B27" s="6"/>
      <c r="C27" s="6"/>
      <c r="D27" s="6"/>
      <c r="E27" s="6"/>
      <c r="F27" s="6"/>
      <c r="G27" s="6"/>
      <c r="H27" s="141"/>
      <c r="I27" s="128"/>
      <c r="J27" s="128"/>
      <c r="K27" s="128"/>
      <c r="L27" s="128"/>
      <c r="M27" s="128"/>
      <c r="N27" s="141"/>
      <c r="O27" s="128"/>
      <c r="P27" s="128"/>
      <c r="Q27" s="128"/>
      <c r="R27" s="128"/>
      <c r="S27" s="128"/>
      <c r="T27" s="141"/>
      <c r="U27" s="128"/>
      <c r="V27" s="128"/>
      <c r="W27" s="128"/>
      <c r="X27" s="128"/>
      <c r="Y27" s="128"/>
      <c r="Z27" s="141"/>
      <c r="AA27" s="141"/>
      <c r="AB27" s="141"/>
      <c r="AC27" s="141"/>
      <c r="AD27" s="141"/>
      <c r="AE27" s="141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</row>
    <row r="28" spans="1:68" ht="11.25" customHeight="1">
      <c r="B28" s="621" t="s">
        <v>294</v>
      </c>
      <c r="C28" s="618"/>
      <c r="D28" s="565" t="s">
        <v>22</v>
      </c>
      <c r="E28" s="560"/>
      <c r="F28" s="560"/>
      <c r="G28" s="560"/>
      <c r="H28" s="560"/>
      <c r="I28" s="560"/>
      <c r="J28" s="560"/>
      <c r="K28" s="560"/>
      <c r="L28" s="560"/>
      <c r="M28" s="560"/>
      <c r="N28" s="560"/>
      <c r="O28" s="560"/>
      <c r="P28" s="560"/>
      <c r="Q28" s="560"/>
      <c r="R28" s="560"/>
      <c r="S28" s="560"/>
      <c r="T28" s="560"/>
      <c r="U28" s="561"/>
      <c r="W28" s="559" t="s">
        <v>191</v>
      </c>
      <c r="X28" s="560"/>
      <c r="Y28" s="560"/>
      <c r="Z28" s="561"/>
      <c r="AA28" s="565" t="s">
        <v>32</v>
      </c>
      <c r="AB28" s="560"/>
      <c r="AC28" s="560"/>
      <c r="AD28" s="560"/>
      <c r="AE28" s="560"/>
      <c r="AF28" s="560"/>
      <c r="AG28" s="560"/>
      <c r="AH28" s="560"/>
      <c r="AI28" s="560"/>
      <c r="AJ28" s="561"/>
      <c r="AR28" s="156">
        <v>2</v>
      </c>
    </row>
    <row r="29" spans="1:68" ht="11.25" customHeight="1" thickBot="1">
      <c r="B29" s="619"/>
      <c r="C29" s="620"/>
      <c r="D29" s="562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4"/>
      <c r="W29" s="562"/>
      <c r="X29" s="563"/>
      <c r="Y29" s="563"/>
      <c r="Z29" s="564"/>
      <c r="AA29" s="562"/>
      <c r="AB29" s="563"/>
      <c r="AC29" s="563"/>
      <c r="AD29" s="563"/>
      <c r="AE29" s="563"/>
      <c r="AF29" s="563"/>
      <c r="AG29" s="563"/>
      <c r="AH29" s="563"/>
      <c r="AI29" s="563"/>
      <c r="AJ29" s="564"/>
    </row>
    <row r="30" spans="1:68" ht="11.25" customHeight="1"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</row>
    <row r="31" spans="1:68" ht="11.25" customHeight="1">
      <c r="B31" s="565" t="s">
        <v>28</v>
      </c>
      <c r="C31" s="560"/>
      <c r="D31" s="560"/>
      <c r="E31" s="560"/>
      <c r="F31" s="560"/>
      <c r="G31" s="561"/>
      <c r="H31" s="586" t="s">
        <v>26</v>
      </c>
      <c r="I31" s="587"/>
      <c r="J31" s="587"/>
      <c r="K31" s="587"/>
      <c r="L31" s="587"/>
      <c r="M31" s="588"/>
      <c r="N31" s="586" t="s">
        <v>29</v>
      </c>
      <c r="O31" s="587"/>
      <c r="P31" s="587"/>
      <c r="Q31" s="587"/>
      <c r="R31" s="587"/>
      <c r="S31" s="588"/>
      <c r="T31" s="586" t="s">
        <v>32</v>
      </c>
      <c r="U31" s="587"/>
      <c r="V31" s="587"/>
      <c r="W31" s="587"/>
      <c r="X31" s="587"/>
      <c r="Y31" s="588"/>
      <c r="Z31" s="565" t="s">
        <v>101</v>
      </c>
      <c r="AA31" s="561"/>
      <c r="AB31" s="565" t="s">
        <v>98</v>
      </c>
      <c r="AC31" s="561"/>
      <c r="AD31" s="565" t="s">
        <v>102</v>
      </c>
      <c r="AE31" s="561"/>
      <c r="AF31" s="565" t="s">
        <v>103</v>
      </c>
      <c r="AG31" s="560"/>
      <c r="AH31" s="561"/>
      <c r="AI31" s="565" t="s">
        <v>104</v>
      </c>
      <c r="AJ31" s="561"/>
    </row>
    <row r="32" spans="1:68" ht="11.25" customHeight="1">
      <c r="B32" s="562"/>
      <c r="C32" s="563"/>
      <c r="D32" s="563"/>
      <c r="E32" s="563"/>
      <c r="F32" s="563"/>
      <c r="G32" s="564"/>
      <c r="H32" s="589"/>
      <c r="I32" s="590"/>
      <c r="J32" s="590"/>
      <c r="K32" s="590"/>
      <c r="L32" s="590"/>
      <c r="M32" s="591"/>
      <c r="N32" s="589"/>
      <c r="O32" s="590"/>
      <c r="P32" s="590"/>
      <c r="Q32" s="590"/>
      <c r="R32" s="590"/>
      <c r="S32" s="591"/>
      <c r="T32" s="589"/>
      <c r="U32" s="590"/>
      <c r="V32" s="590"/>
      <c r="W32" s="590"/>
      <c r="X32" s="590"/>
      <c r="Y32" s="591"/>
      <c r="Z32" s="562"/>
      <c r="AA32" s="564"/>
      <c r="AB32" s="562"/>
      <c r="AC32" s="564"/>
      <c r="AD32" s="562"/>
      <c r="AE32" s="564"/>
      <c r="AF32" s="562"/>
      <c r="AG32" s="563"/>
      <c r="AH32" s="564"/>
      <c r="AI32" s="562"/>
      <c r="AJ32" s="564"/>
    </row>
    <row r="33" spans="1:42" ht="11.25" customHeight="1">
      <c r="A33" s="215">
        <v>1</v>
      </c>
      <c r="B33" s="592" t="s">
        <v>26</v>
      </c>
      <c r="C33" s="593"/>
      <c r="D33" s="593"/>
      <c r="E33" s="593"/>
      <c r="F33" s="593"/>
      <c r="G33" s="594"/>
      <c r="H33" s="572"/>
      <c r="I33" s="573"/>
      <c r="J33" s="573"/>
      <c r="K33" s="573"/>
      <c r="L33" s="573"/>
      <c r="M33" s="574"/>
      <c r="N33" s="568" t="s">
        <v>291</v>
      </c>
      <c r="O33" s="578">
        <v>1</v>
      </c>
      <c r="P33" s="579"/>
      <c r="Q33" s="566" t="s">
        <v>62</v>
      </c>
      <c r="R33" s="578">
        <v>1</v>
      </c>
      <c r="S33" s="561"/>
      <c r="T33" s="568" t="s">
        <v>290</v>
      </c>
      <c r="U33" s="578">
        <v>1</v>
      </c>
      <c r="V33" s="579"/>
      <c r="W33" s="566" t="s">
        <v>62</v>
      </c>
      <c r="X33" s="578">
        <v>4</v>
      </c>
      <c r="Y33" s="561"/>
      <c r="Z33" s="565">
        <v>1</v>
      </c>
      <c r="AA33" s="561"/>
      <c r="AB33" s="565">
        <v>2</v>
      </c>
      <c r="AC33" s="561"/>
      <c r="AD33" s="565">
        <v>5</v>
      </c>
      <c r="AE33" s="561"/>
      <c r="AF33" s="565">
        <v>-3</v>
      </c>
      <c r="AG33" s="560"/>
      <c r="AH33" s="561"/>
      <c r="AI33" s="582">
        <v>2</v>
      </c>
      <c r="AJ33" s="583"/>
    </row>
    <row r="34" spans="1:42" ht="11.25" customHeight="1">
      <c r="A34" s="215"/>
      <c r="B34" s="595"/>
      <c r="C34" s="596"/>
      <c r="D34" s="596"/>
      <c r="E34" s="596"/>
      <c r="F34" s="596"/>
      <c r="G34" s="597"/>
      <c r="H34" s="575"/>
      <c r="I34" s="576"/>
      <c r="J34" s="576"/>
      <c r="K34" s="576"/>
      <c r="L34" s="576"/>
      <c r="M34" s="577"/>
      <c r="N34" s="569"/>
      <c r="O34" s="580"/>
      <c r="P34" s="581"/>
      <c r="Q34" s="567"/>
      <c r="R34" s="580"/>
      <c r="S34" s="564"/>
      <c r="T34" s="569"/>
      <c r="U34" s="580"/>
      <c r="V34" s="581"/>
      <c r="W34" s="567"/>
      <c r="X34" s="580"/>
      <c r="Y34" s="564"/>
      <c r="Z34" s="562"/>
      <c r="AA34" s="564"/>
      <c r="AB34" s="562"/>
      <c r="AC34" s="564"/>
      <c r="AD34" s="562"/>
      <c r="AE34" s="564"/>
      <c r="AF34" s="562"/>
      <c r="AG34" s="563"/>
      <c r="AH34" s="564"/>
      <c r="AI34" s="584"/>
      <c r="AJ34" s="585"/>
    </row>
    <row r="35" spans="1:42" ht="11.25" customHeight="1">
      <c r="A35" s="215">
        <v>2</v>
      </c>
      <c r="B35" s="592" t="s">
        <v>29</v>
      </c>
      <c r="C35" s="593"/>
      <c r="D35" s="593"/>
      <c r="E35" s="593"/>
      <c r="F35" s="593"/>
      <c r="G35" s="594"/>
      <c r="H35" s="568" t="s">
        <v>291</v>
      </c>
      <c r="I35" s="578">
        <v>1</v>
      </c>
      <c r="J35" s="579"/>
      <c r="K35" s="566" t="s">
        <v>62</v>
      </c>
      <c r="L35" s="578">
        <v>1</v>
      </c>
      <c r="M35" s="561"/>
      <c r="N35" s="572"/>
      <c r="O35" s="573"/>
      <c r="P35" s="573"/>
      <c r="Q35" s="573"/>
      <c r="R35" s="573"/>
      <c r="S35" s="574"/>
      <c r="T35" s="568" t="s">
        <v>290</v>
      </c>
      <c r="U35" s="578">
        <v>0</v>
      </c>
      <c r="V35" s="579"/>
      <c r="W35" s="566" t="s">
        <v>62</v>
      </c>
      <c r="X35" s="578">
        <v>6</v>
      </c>
      <c r="Y35" s="561"/>
      <c r="Z35" s="565">
        <v>1</v>
      </c>
      <c r="AA35" s="561"/>
      <c r="AB35" s="565">
        <v>1</v>
      </c>
      <c r="AC35" s="561"/>
      <c r="AD35" s="565">
        <v>7</v>
      </c>
      <c r="AE35" s="561"/>
      <c r="AF35" s="565">
        <v>-6</v>
      </c>
      <c r="AG35" s="560"/>
      <c r="AH35" s="561"/>
      <c r="AI35" s="582">
        <v>3</v>
      </c>
      <c r="AJ35" s="583"/>
    </row>
    <row r="36" spans="1:42" ht="11.25" customHeight="1">
      <c r="A36" s="215"/>
      <c r="B36" s="595"/>
      <c r="C36" s="596"/>
      <c r="D36" s="596"/>
      <c r="E36" s="596"/>
      <c r="F36" s="596"/>
      <c r="G36" s="597"/>
      <c r="H36" s="569"/>
      <c r="I36" s="580"/>
      <c r="J36" s="581"/>
      <c r="K36" s="567"/>
      <c r="L36" s="580"/>
      <c r="M36" s="564"/>
      <c r="N36" s="575"/>
      <c r="O36" s="576"/>
      <c r="P36" s="576"/>
      <c r="Q36" s="576"/>
      <c r="R36" s="576"/>
      <c r="S36" s="577"/>
      <c r="T36" s="569"/>
      <c r="U36" s="580"/>
      <c r="V36" s="581"/>
      <c r="W36" s="567"/>
      <c r="X36" s="580"/>
      <c r="Y36" s="564"/>
      <c r="Z36" s="562"/>
      <c r="AA36" s="564"/>
      <c r="AB36" s="562"/>
      <c r="AC36" s="564"/>
      <c r="AD36" s="562"/>
      <c r="AE36" s="564"/>
      <c r="AF36" s="562"/>
      <c r="AG36" s="563"/>
      <c r="AH36" s="564"/>
      <c r="AI36" s="584"/>
      <c r="AJ36" s="585"/>
    </row>
    <row r="37" spans="1:42" ht="11.25" customHeight="1">
      <c r="A37" s="215">
        <v>3</v>
      </c>
      <c r="B37" s="592" t="s">
        <v>32</v>
      </c>
      <c r="C37" s="593"/>
      <c r="D37" s="593"/>
      <c r="E37" s="593"/>
      <c r="F37" s="593"/>
      <c r="G37" s="594"/>
      <c r="H37" s="568" t="s">
        <v>289</v>
      </c>
      <c r="I37" s="578">
        <v>4</v>
      </c>
      <c r="J37" s="579"/>
      <c r="K37" s="566" t="s">
        <v>62</v>
      </c>
      <c r="L37" s="578">
        <v>1</v>
      </c>
      <c r="M37" s="561"/>
      <c r="N37" s="568" t="s">
        <v>289</v>
      </c>
      <c r="O37" s="578">
        <v>6</v>
      </c>
      <c r="P37" s="579"/>
      <c r="Q37" s="566" t="s">
        <v>62</v>
      </c>
      <c r="R37" s="578">
        <v>0</v>
      </c>
      <c r="S37" s="561"/>
      <c r="T37" s="572"/>
      <c r="U37" s="573"/>
      <c r="V37" s="573"/>
      <c r="W37" s="573"/>
      <c r="X37" s="573"/>
      <c r="Y37" s="574"/>
      <c r="Z37" s="565">
        <v>6</v>
      </c>
      <c r="AA37" s="561"/>
      <c r="AB37" s="565">
        <v>10</v>
      </c>
      <c r="AC37" s="561"/>
      <c r="AD37" s="565">
        <v>1</v>
      </c>
      <c r="AE37" s="561"/>
      <c r="AF37" s="565">
        <v>9</v>
      </c>
      <c r="AG37" s="560"/>
      <c r="AH37" s="561"/>
      <c r="AI37" s="582">
        <v>1</v>
      </c>
      <c r="AJ37" s="583"/>
    </row>
    <row r="38" spans="1:42" ht="11.25" customHeight="1">
      <c r="A38" s="215"/>
      <c r="B38" s="595"/>
      <c r="C38" s="596"/>
      <c r="D38" s="596"/>
      <c r="E38" s="596"/>
      <c r="F38" s="596"/>
      <c r="G38" s="597"/>
      <c r="H38" s="569"/>
      <c r="I38" s="580"/>
      <c r="J38" s="581"/>
      <c r="K38" s="567"/>
      <c r="L38" s="580"/>
      <c r="M38" s="564"/>
      <c r="N38" s="569"/>
      <c r="O38" s="580"/>
      <c r="P38" s="581"/>
      <c r="Q38" s="567"/>
      <c r="R38" s="580"/>
      <c r="S38" s="564"/>
      <c r="T38" s="575"/>
      <c r="U38" s="576"/>
      <c r="V38" s="576"/>
      <c r="W38" s="576"/>
      <c r="X38" s="576"/>
      <c r="Y38" s="577"/>
      <c r="Z38" s="562"/>
      <c r="AA38" s="564"/>
      <c r="AB38" s="562"/>
      <c r="AC38" s="564"/>
      <c r="AD38" s="562"/>
      <c r="AE38" s="564"/>
      <c r="AF38" s="562"/>
      <c r="AG38" s="563"/>
      <c r="AH38" s="564"/>
      <c r="AI38" s="584"/>
      <c r="AJ38" s="585"/>
    </row>
    <row r="39" spans="1:42" ht="11.25" customHeight="1"/>
    <row r="40" spans="1:42" ht="11.25" customHeight="1">
      <c r="B40" s="565" t="s">
        <v>37</v>
      </c>
      <c r="C40" s="560"/>
      <c r="D40" s="560"/>
      <c r="E40" s="560"/>
      <c r="F40" s="560"/>
      <c r="G40" s="561"/>
      <c r="H40" s="586" t="s">
        <v>33</v>
      </c>
      <c r="I40" s="587"/>
      <c r="J40" s="587"/>
      <c r="K40" s="587"/>
      <c r="L40" s="587"/>
      <c r="M40" s="588"/>
      <c r="N40" s="586" t="s">
        <v>35</v>
      </c>
      <c r="O40" s="587"/>
      <c r="P40" s="587"/>
      <c r="Q40" s="587"/>
      <c r="R40" s="587"/>
      <c r="S40" s="588"/>
      <c r="T40" s="586" t="s">
        <v>38</v>
      </c>
      <c r="U40" s="587"/>
      <c r="V40" s="587"/>
      <c r="W40" s="587"/>
      <c r="X40" s="587"/>
      <c r="Y40" s="588"/>
      <c r="Z40" s="586" t="s">
        <v>40</v>
      </c>
      <c r="AA40" s="587"/>
      <c r="AB40" s="587"/>
      <c r="AC40" s="587"/>
      <c r="AD40" s="587"/>
      <c r="AE40" s="588"/>
      <c r="AF40" s="565" t="s">
        <v>101</v>
      </c>
      <c r="AG40" s="561"/>
      <c r="AH40" s="565" t="s">
        <v>98</v>
      </c>
      <c r="AI40" s="561"/>
      <c r="AJ40" s="565" t="s">
        <v>102</v>
      </c>
      <c r="AK40" s="561"/>
      <c r="AL40" s="565" t="s">
        <v>103</v>
      </c>
      <c r="AM40" s="560"/>
      <c r="AN40" s="561"/>
      <c r="AO40" s="565" t="s">
        <v>104</v>
      </c>
      <c r="AP40" s="561"/>
    </row>
    <row r="41" spans="1:42" ht="11.25" customHeight="1">
      <c r="B41" s="562"/>
      <c r="C41" s="563"/>
      <c r="D41" s="563"/>
      <c r="E41" s="563"/>
      <c r="F41" s="563"/>
      <c r="G41" s="564"/>
      <c r="H41" s="589"/>
      <c r="I41" s="590"/>
      <c r="J41" s="590"/>
      <c r="K41" s="590"/>
      <c r="L41" s="590"/>
      <c r="M41" s="591"/>
      <c r="N41" s="589"/>
      <c r="O41" s="590"/>
      <c r="P41" s="590"/>
      <c r="Q41" s="590"/>
      <c r="R41" s="590"/>
      <c r="S41" s="591"/>
      <c r="T41" s="589"/>
      <c r="U41" s="590"/>
      <c r="V41" s="590"/>
      <c r="W41" s="590"/>
      <c r="X41" s="590"/>
      <c r="Y41" s="591"/>
      <c r="Z41" s="589"/>
      <c r="AA41" s="590"/>
      <c r="AB41" s="590"/>
      <c r="AC41" s="590"/>
      <c r="AD41" s="590"/>
      <c r="AE41" s="591"/>
      <c r="AF41" s="562"/>
      <c r="AG41" s="564"/>
      <c r="AH41" s="562"/>
      <c r="AI41" s="564"/>
      <c r="AJ41" s="562"/>
      <c r="AK41" s="564"/>
      <c r="AL41" s="562"/>
      <c r="AM41" s="563"/>
      <c r="AN41" s="564"/>
      <c r="AO41" s="562"/>
      <c r="AP41" s="564"/>
    </row>
    <row r="42" spans="1:42" ht="11.25" customHeight="1">
      <c r="A42" s="215">
        <v>4</v>
      </c>
      <c r="B42" s="592" t="s">
        <v>33</v>
      </c>
      <c r="C42" s="593"/>
      <c r="D42" s="593"/>
      <c r="E42" s="593"/>
      <c r="F42" s="593"/>
      <c r="G42" s="594"/>
      <c r="H42" s="572"/>
      <c r="I42" s="573"/>
      <c r="J42" s="573"/>
      <c r="K42" s="573"/>
      <c r="L42" s="573"/>
      <c r="M42" s="574"/>
      <c r="N42" s="568" t="s">
        <v>290</v>
      </c>
      <c r="O42" s="578">
        <v>0</v>
      </c>
      <c r="P42" s="579"/>
      <c r="Q42" s="566" t="s">
        <v>62</v>
      </c>
      <c r="R42" s="578">
        <v>11</v>
      </c>
      <c r="S42" s="561"/>
      <c r="T42" s="568" t="s">
        <v>291</v>
      </c>
      <c r="U42" s="578">
        <v>1</v>
      </c>
      <c r="V42" s="579"/>
      <c r="W42" s="566" t="s">
        <v>62</v>
      </c>
      <c r="X42" s="578">
        <v>1</v>
      </c>
      <c r="Y42" s="561"/>
      <c r="Z42" s="568" t="s">
        <v>290</v>
      </c>
      <c r="AA42" s="578">
        <v>1</v>
      </c>
      <c r="AB42" s="579"/>
      <c r="AC42" s="566" t="s">
        <v>62</v>
      </c>
      <c r="AD42" s="578">
        <v>2</v>
      </c>
      <c r="AE42" s="561"/>
      <c r="AF42" s="565">
        <v>1</v>
      </c>
      <c r="AG42" s="561"/>
      <c r="AH42" s="565">
        <v>2</v>
      </c>
      <c r="AI42" s="561"/>
      <c r="AJ42" s="565">
        <v>14</v>
      </c>
      <c r="AK42" s="561"/>
      <c r="AL42" s="565">
        <v>-12</v>
      </c>
      <c r="AM42" s="560"/>
      <c r="AN42" s="561"/>
      <c r="AO42" s="582">
        <v>4</v>
      </c>
      <c r="AP42" s="583"/>
    </row>
    <row r="43" spans="1:42" ht="11.25" customHeight="1">
      <c r="A43" s="215"/>
      <c r="B43" s="595"/>
      <c r="C43" s="596"/>
      <c r="D43" s="596"/>
      <c r="E43" s="596"/>
      <c r="F43" s="596"/>
      <c r="G43" s="597"/>
      <c r="H43" s="575"/>
      <c r="I43" s="576"/>
      <c r="J43" s="576"/>
      <c r="K43" s="576"/>
      <c r="L43" s="576"/>
      <c r="M43" s="577"/>
      <c r="N43" s="569"/>
      <c r="O43" s="580"/>
      <c r="P43" s="581"/>
      <c r="Q43" s="567"/>
      <c r="R43" s="580"/>
      <c r="S43" s="564"/>
      <c r="T43" s="569"/>
      <c r="U43" s="580"/>
      <c r="V43" s="581"/>
      <c r="W43" s="567"/>
      <c r="X43" s="580"/>
      <c r="Y43" s="564"/>
      <c r="Z43" s="569"/>
      <c r="AA43" s="580"/>
      <c r="AB43" s="581"/>
      <c r="AC43" s="567"/>
      <c r="AD43" s="580"/>
      <c r="AE43" s="564"/>
      <c r="AF43" s="562"/>
      <c r="AG43" s="564"/>
      <c r="AH43" s="562"/>
      <c r="AI43" s="564"/>
      <c r="AJ43" s="562"/>
      <c r="AK43" s="564"/>
      <c r="AL43" s="562"/>
      <c r="AM43" s="563"/>
      <c r="AN43" s="564"/>
      <c r="AO43" s="584"/>
      <c r="AP43" s="585"/>
    </row>
    <row r="44" spans="1:42" ht="11.25" customHeight="1">
      <c r="A44" s="215">
        <v>5</v>
      </c>
      <c r="B44" s="592" t="s">
        <v>35</v>
      </c>
      <c r="C44" s="593"/>
      <c r="D44" s="593"/>
      <c r="E44" s="593"/>
      <c r="F44" s="593"/>
      <c r="G44" s="594"/>
      <c r="H44" s="568" t="s">
        <v>289</v>
      </c>
      <c r="I44" s="578">
        <v>11</v>
      </c>
      <c r="J44" s="579"/>
      <c r="K44" s="566" t="s">
        <v>62</v>
      </c>
      <c r="L44" s="578">
        <v>0</v>
      </c>
      <c r="M44" s="561"/>
      <c r="N44" s="572"/>
      <c r="O44" s="573"/>
      <c r="P44" s="573"/>
      <c r="Q44" s="573"/>
      <c r="R44" s="573"/>
      <c r="S44" s="574"/>
      <c r="T44" s="568" t="s">
        <v>289</v>
      </c>
      <c r="U44" s="578">
        <v>6</v>
      </c>
      <c r="V44" s="579"/>
      <c r="W44" s="566" t="s">
        <v>62</v>
      </c>
      <c r="X44" s="578">
        <v>0</v>
      </c>
      <c r="Y44" s="561"/>
      <c r="Z44" s="568" t="s">
        <v>289</v>
      </c>
      <c r="AA44" s="578">
        <v>3</v>
      </c>
      <c r="AB44" s="579"/>
      <c r="AC44" s="566" t="s">
        <v>62</v>
      </c>
      <c r="AD44" s="578">
        <v>1</v>
      </c>
      <c r="AE44" s="561"/>
      <c r="AF44" s="565">
        <v>9</v>
      </c>
      <c r="AG44" s="561"/>
      <c r="AH44" s="565">
        <v>20</v>
      </c>
      <c r="AI44" s="561"/>
      <c r="AJ44" s="565">
        <v>1</v>
      </c>
      <c r="AK44" s="561"/>
      <c r="AL44" s="565">
        <v>19</v>
      </c>
      <c r="AM44" s="560"/>
      <c r="AN44" s="561"/>
      <c r="AO44" s="582">
        <v>1</v>
      </c>
      <c r="AP44" s="583"/>
    </row>
    <row r="45" spans="1:42" ht="11.25" customHeight="1">
      <c r="A45" s="215"/>
      <c r="B45" s="595"/>
      <c r="C45" s="596"/>
      <c r="D45" s="596"/>
      <c r="E45" s="596"/>
      <c r="F45" s="596"/>
      <c r="G45" s="597"/>
      <c r="H45" s="569"/>
      <c r="I45" s="580"/>
      <c r="J45" s="581"/>
      <c r="K45" s="567"/>
      <c r="L45" s="580"/>
      <c r="M45" s="564"/>
      <c r="N45" s="575"/>
      <c r="O45" s="576"/>
      <c r="P45" s="576"/>
      <c r="Q45" s="576"/>
      <c r="R45" s="576"/>
      <c r="S45" s="577"/>
      <c r="T45" s="569"/>
      <c r="U45" s="580"/>
      <c r="V45" s="581"/>
      <c r="W45" s="567"/>
      <c r="X45" s="580"/>
      <c r="Y45" s="564"/>
      <c r="Z45" s="569"/>
      <c r="AA45" s="580"/>
      <c r="AB45" s="581"/>
      <c r="AC45" s="567"/>
      <c r="AD45" s="580"/>
      <c r="AE45" s="564"/>
      <c r="AF45" s="562"/>
      <c r="AG45" s="564"/>
      <c r="AH45" s="562"/>
      <c r="AI45" s="564"/>
      <c r="AJ45" s="562"/>
      <c r="AK45" s="564"/>
      <c r="AL45" s="562"/>
      <c r="AM45" s="563"/>
      <c r="AN45" s="564"/>
      <c r="AO45" s="584"/>
      <c r="AP45" s="585"/>
    </row>
    <row r="46" spans="1:42" ht="11.25" customHeight="1">
      <c r="A46" s="215">
        <v>6</v>
      </c>
      <c r="B46" s="592" t="s">
        <v>38</v>
      </c>
      <c r="C46" s="593"/>
      <c r="D46" s="593"/>
      <c r="E46" s="593"/>
      <c r="F46" s="593"/>
      <c r="G46" s="594"/>
      <c r="H46" s="568" t="s">
        <v>291</v>
      </c>
      <c r="I46" s="578">
        <v>1</v>
      </c>
      <c r="J46" s="579"/>
      <c r="K46" s="566" t="s">
        <v>62</v>
      </c>
      <c r="L46" s="578">
        <v>1</v>
      </c>
      <c r="M46" s="561"/>
      <c r="N46" s="568" t="s">
        <v>290</v>
      </c>
      <c r="O46" s="578">
        <v>0</v>
      </c>
      <c r="P46" s="579"/>
      <c r="Q46" s="566" t="s">
        <v>62</v>
      </c>
      <c r="R46" s="578">
        <v>6</v>
      </c>
      <c r="S46" s="561"/>
      <c r="T46" s="572"/>
      <c r="U46" s="573"/>
      <c r="V46" s="573"/>
      <c r="W46" s="573"/>
      <c r="X46" s="573"/>
      <c r="Y46" s="574"/>
      <c r="Z46" s="568" t="s">
        <v>291</v>
      </c>
      <c r="AA46" s="578">
        <v>1</v>
      </c>
      <c r="AB46" s="579"/>
      <c r="AC46" s="566" t="s">
        <v>62</v>
      </c>
      <c r="AD46" s="578">
        <v>1</v>
      </c>
      <c r="AE46" s="561"/>
      <c r="AF46" s="565">
        <v>2</v>
      </c>
      <c r="AG46" s="561"/>
      <c r="AH46" s="565">
        <v>2</v>
      </c>
      <c r="AI46" s="561"/>
      <c r="AJ46" s="565">
        <v>8</v>
      </c>
      <c r="AK46" s="561"/>
      <c r="AL46" s="565">
        <v>-6</v>
      </c>
      <c r="AM46" s="560"/>
      <c r="AN46" s="561"/>
      <c r="AO46" s="582">
        <v>3</v>
      </c>
      <c r="AP46" s="583"/>
    </row>
    <row r="47" spans="1:42" ht="11.25" customHeight="1">
      <c r="A47" s="215"/>
      <c r="B47" s="595"/>
      <c r="C47" s="596"/>
      <c r="D47" s="596"/>
      <c r="E47" s="596"/>
      <c r="F47" s="596"/>
      <c r="G47" s="597"/>
      <c r="H47" s="569"/>
      <c r="I47" s="580"/>
      <c r="J47" s="581"/>
      <c r="K47" s="567"/>
      <c r="L47" s="580"/>
      <c r="M47" s="564"/>
      <c r="N47" s="569"/>
      <c r="O47" s="580"/>
      <c r="P47" s="581"/>
      <c r="Q47" s="567"/>
      <c r="R47" s="580"/>
      <c r="S47" s="564"/>
      <c r="T47" s="575"/>
      <c r="U47" s="576"/>
      <c r="V47" s="576"/>
      <c r="W47" s="576"/>
      <c r="X47" s="576"/>
      <c r="Y47" s="577"/>
      <c r="Z47" s="569"/>
      <c r="AA47" s="580"/>
      <c r="AB47" s="581"/>
      <c r="AC47" s="567"/>
      <c r="AD47" s="580"/>
      <c r="AE47" s="564"/>
      <c r="AF47" s="562"/>
      <c r="AG47" s="564"/>
      <c r="AH47" s="562"/>
      <c r="AI47" s="564"/>
      <c r="AJ47" s="562"/>
      <c r="AK47" s="564"/>
      <c r="AL47" s="562"/>
      <c r="AM47" s="563"/>
      <c r="AN47" s="564"/>
      <c r="AO47" s="584"/>
      <c r="AP47" s="585"/>
    </row>
    <row r="48" spans="1:42" ht="11.25" customHeight="1">
      <c r="A48" s="215">
        <v>7</v>
      </c>
      <c r="B48" s="592" t="s">
        <v>40</v>
      </c>
      <c r="C48" s="593"/>
      <c r="D48" s="593"/>
      <c r="E48" s="593"/>
      <c r="F48" s="593"/>
      <c r="G48" s="594"/>
      <c r="H48" s="568" t="s">
        <v>289</v>
      </c>
      <c r="I48" s="578">
        <v>2</v>
      </c>
      <c r="J48" s="579"/>
      <c r="K48" s="566" t="s">
        <v>62</v>
      </c>
      <c r="L48" s="578">
        <v>1</v>
      </c>
      <c r="M48" s="561"/>
      <c r="N48" s="568" t="s">
        <v>290</v>
      </c>
      <c r="O48" s="578">
        <v>1</v>
      </c>
      <c r="P48" s="579"/>
      <c r="Q48" s="566" t="s">
        <v>62</v>
      </c>
      <c r="R48" s="578">
        <v>3</v>
      </c>
      <c r="S48" s="561"/>
      <c r="T48" s="568" t="s">
        <v>291</v>
      </c>
      <c r="U48" s="578">
        <v>1</v>
      </c>
      <c r="V48" s="579"/>
      <c r="W48" s="566" t="s">
        <v>62</v>
      </c>
      <c r="X48" s="578">
        <v>1</v>
      </c>
      <c r="Y48" s="561"/>
      <c r="Z48" s="572"/>
      <c r="AA48" s="573"/>
      <c r="AB48" s="573"/>
      <c r="AC48" s="573"/>
      <c r="AD48" s="573"/>
      <c r="AE48" s="574"/>
      <c r="AF48" s="565">
        <v>4</v>
      </c>
      <c r="AG48" s="561"/>
      <c r="AH48" s="565">
        <v>4</v>
      </c>
      <c r="AI48" s="561"/>
      <c r="AJ48" s="565">
        <v>5</v>
      </c>
      <c r="AK48" s="561"/>
      <c r="AL48" s="565">
        <v>-1</v>
      </c>
      <c r="AM48" s="560"/>
      <c r="AN48" s="561"/>
      <c r="AO48" s="582">
        <v>2</v>
      </c>
      <c r="AP48" s="583"/>
    </row>
    <row r="49" spans="1:44" ht="11.25" customHeight="1">
      <c r="A49" s="215"/>
      <c r="B49" s="595"/>
      <c r="C49" s="596"/>
      <c r="D49" s="596"/>
      <c r="E49" s="596"/>
      <c r="F49" s="596"/>
      <c r="G49" s="597"/>
      <c r="H49" s="569"/>
      <c r="I49" s="580"/>
      <c r="J49" s="581"/>
      <c r="K49" s="567"/>
      <c r="L49" s="580"/>
      <c r="M49" s="564"/>
      <c r="N49" s="569"/>
      <c r="O49" s="580"/>
      <c r="P49" s="581"/>
      <c r="Q49" s="567"/>
      <c r="R49" s="580"/>
      <c r="S49" s="564"/>
      <c r="T49" s="569"/>
      <c r="U49" s="580"/>
      <c r="V49" s="581"/>
      <c r="W49" s="567"/>
      <c r="X49" s="580"/>
      <c r="Y49" s="564"/>
      <c r="Z49" s="575"/>
      <c r="AA49" s="576"/>
      <c r="AB49" s="576"/>
      <c r="AC49" s="576"/>
      <c r="AD49" s="576"/>
      <c r="AE49" s="577"/>
      <c r="AF49" s="562"/>
      <c r="AG49" s="564"/>
      <c r="AH49" s="562"/>
      <c r="AI49" s="564"/>
      <c r="AJ49" s="562"/>
      <c r="AK49" s="564"/>
      <c r="AL49" s="562"/>
      <c r="AM49" s="563"/>
      <c r="AN49" s="564"/>
      <c r="AO49" s="584"/>
      <c r="AP49" s="585"/>
    </row>
    <row r="50" spans="1:44" ht="11.25" customHeight="1"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</row>
    <row r="51" spans="1:44" ht="11.25" customHeight="1" thickBot="1"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</row>
    <row r="52" spans="1:44" ht="11.25" customHeight="1">
      <c r="B52" s="621" t="s">
        <v>297</v>
      </c>
      <c r="C52" s="618"/>
      <c r="D52" s="565" t="s">
        <v>42</v>
      </c>
      <c r="E52" s="560"/>
      <c r="F52" s="560"/>
      <c r="G52" s="560"/>
      <c r="H52" s="560"/>
      <c r="I52" s="560"/>
      <c r="J52" s="560"/>
      <c r="K52" s="560"/>
      <c r="L52" s="560"/>
      <c r="M52" s="560"/>
      <c r="N52" s="560"/>
      <c r="O52" s="560"/>
      <c r="P52" s="560"/>
      <c r="Q52" s="560"/>
      <c r="R52" s="560"/>
      <c r="S52" s="560"/>
      <c r="T52" s="560"/>
      <c r="U52" s="561"/>
      <c r="W52" s="559" t="s">
        <v>191</v>
      </c>
      <c r="X52" s="560"/>
      <c r="Y52" s="560"/>
      <c r="Z52" s="561"/>
      <c r="AA52" s="565" t="s">
        <v>51</v>
      </c>
      <c r="AB52" s="560"/>
      <c r="AC52" s="560"/>
      <c r="AD52" s="560"/>
      <c r="AE52" s="560"/>
      <c r="AF52" s="560"/>
      <c r="AG52" s="560"/>
      <c r="AH52" s="560"/>
      <c r="AI52" s="560"/>
      <c r="AJ52" s="561"/>
      <c r="AR52" s="156">
        <v>3</v>
      </c>
    </row>
    <row r="53" spans="1:44" ht="11.25" customHeight="1" thickBot="1">
      <c r="B53" s="619"/>
      <c r="C53" s="620"/>
      <c r="D53" s="562"/>
      <c r="E53" s="563"/>
      <c r="F53" s="563"/>
      <c r="G53" s="563"/>
      <c r="H53" s="563"/>
      <c r="I53" s="563"/>
      <c r="J53" s="563"/>
      <c r="K53" s="563"/>
      <c r="L53" s="563"/>
      <c r="M53" s="563"/>
      <c r="N53" s="563"/>
      <c r="O53" s="563"/>
      <c r="P53" s="563"/>
      <c r="Q53" s="563"/>
      <c r="R53" s="563"/>
      <c r="S53" s="563"/>
      <c r="T53" s="563"/>
      <c r="U53" s="564"/>
      <c r="W53" s="562"/>
      <c r="X53" s="563"/>
      <c r="Y53" s="563"/>
      <c r="Z53" s="564"/>
      <c r="AA53" s="562"/>
      <c r="AB53" s="563"/>
      <c r="AC53" s="563"/>
      <c r="AD53" s="563"/>
      <c r="AE53" s="563"/>
      <c r="AF53" s="563"/>
      <c r="AG53" s="563"/>
      <c r="AH53" s="563"/>
      <c r="AI53" s="563"/>
      <c r="AJ53" s="564"/>
    </row>
    <row r="54" spans="1:44" ht="11.25" customHeight="1"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</row>
    <row r="55" spans="1:44" ht="11.25" customHeight="1">
      <c r="B55" s="598" t="s">
        <v>178</v>
      </c>
      <c r="C55" s="599"/>
      <c r="D55" s="599"/>
      <c r="E55" s="599"/>
      <c r="F55" s="599"/>
      <c r="G55" s="600"/>
      <c r="H55" s="586" t="s">
        <v>43</v>
      </c>
      <c r="I55" s="587"/>
      <c r="J55" s="587"/>
      <c r="K55" s="587"/>
      <c r="L55" s="587"/>
      <c r="M55" s="588"/>
      <c r="N55" s="586" t="s">
        <v>45</v>
      </c>
      <c r="O55" s="587"/>
      <c r="P55" s="587"/>
      <c r="Q55" s="587"/>
      <c r="R55" s="587"/>
      <c r="S55" s="588"/>
      <c r="T55" s="586" t="s">
        <v>46</v>
      </c>
      <c r="U55" s="587"/>
      <c r="V55" s="587"/>
      <c r="W55" s="587"/>
      <c r="X55" s="587"/>
      <c r="Y55" s="588"/>
      <c r="Z55" s="565" t="s">
        <v>101</v>
      </c>
      <c r="AA55" s="561"/>
      <c r="AB55" s="565" t="s">
        <v>98</v>
      </c>
      <c r="AC55" s="561"/>
      <c r="AD55" s="565" t="s">
        <v>102</v>
      </c>
      <c r="AE55" s="561"/>
      <c r="AF55" s="565" t="s">
        <v>103</v>
      </c>
      <c r="AG55" s="560"/>
      <c r="AH55" s="561"/>
      <c r="AI55" s="565" t="s">
        <v>104</v>
      </c>
      <c r="AJ55" s="561"/>
    </row>
    <row r="56" spans="1:44" ht="11.25" customHeight="1">
      <c r="B56" s="601"/>
      <c r="C56" s="602"/>
      <c r="D56" s="602"/>
      <c r="E56" s="602"/>
      <c r="F56" s="602"/>
      <c r="G56" s="603"/>
      <c r="H56" s="589"/>
      <c r="I56" s="590"/>
      <c r="J56" s="590"/>
      <c r="K56" s="590"/>
      <c r="L56" s="590"/>
      <c r="M56" s="591"/>
      <c r="N56" s="589"/>
      <c r="O56" s="590"/>
      <c r="P56" s="590"/>
      <c r="Q56" s="590"/>
      <c r="R56" s="590"/>
      <c r="S56" s="591"/>
      <c r="T56" s="589"/>
      <c r="U56" s="590"/>
      <c r="V56" s="590"/>
      <c r="W56" s="590"/>
      <c r="X56" s="590"/>
      <c r="Y56" s="591"/>
      <c r="Z56" s="562"/>
      <c r="AA56" s="564"/>
      <c r="AB56" s="562"/>
      <c r="AC56" s="564"/>
      <c r="AD56" s="562"/>
      <c r="AE56" s="564"/>
      <c r="AF56" s="562"/>
      <c r="AG56" s="563"/>
      <c r="AH56" s="564"/>
      <c r="AI56" s="562"/>
      <c r="AJ56" s="564"/>
    </row>
    <row r="57" spans="1:44" ht="11.25" customHeight="1">
      <c r="A57" s="215">
        <v>1</v>
      </c>
      <c r="B57" s="592" t="s">
        <v>43</v>
      </c>
      <c r="C57" s="593"/>
      <c r="D57" s="593"/>
      <c r="E57" s="593"/>
      <c r="F57" s="593"/>
      <c r="G57" s="594"/>
      <c r="H57" s="572"/>
      <c r="I57" s="573"/>
      <c r="J57" s="573"/>
      <c r="K57" s="573"/>
      <c r="L57" s="573"/>
      <c r="M57" s="574"/>
      <c r="N57" s="568" t="s">
        <v>289</v>
      </c>
      <c r="O57" s="578">
        <v>2</v>
      </c>
      <c r="P57" s="579"/>
      <c r="Q57" s="566" t="s">
        <v>62</v>
      </c>
      <c r="R57" s="578">
        <v>0</v>
      </c>
      <c r="S57" s="561"/>
      <c r="T57" s="568" t="s">
        <v>291</v>
      </c>
      <c r="U57" s="578">
        <v>0</v>
      </c>
      <c r="V57" s="579"/>
      <c r="W57" s="566" t="s">
        <v>62</v>
      </c>
      <c r="X57" s="578">
        <v>0</v>
      </c>
      <c r="Y57" s="561"/>
      <c r="Z57" s="565">
        <v>4</v>
      </c>
      <c r="AA57" s="561"/>
      <c r="AB57" s="565">
        <v>2</v>
      </c>
      <c r="AC57" s="561"/>
      <c r="AD57" s="565">
        <v>0</v>
      </c>
      <c r="AE57" s="561"/>
      <c r="AF57" s="565">
        <v>2</v>
      </c>
      <c r="AG57" s="560"/>
      <c r="AH57" s="561"/>
      <c r="AI57" s="582">
        <v>2</v>
      </c>
      <c r="AJ57" s="583"/>
    </row>
    <row r="58" spans="1:44" ht="11.25" customHeight="1">
      <c r="A58" s="215"/>
      <c r="B58" s="595"/>
      <c r="C58" s="596"/>
      <c r="D58" s="596"/>
      <c r="E58" s="596"/>
      <c r="F58" s="596"/>
      <c r="G58" s="597"/>
      <c r="H58" s="575"/>
      <c r="I58" s="576"/>
      <c r="J58" s="576"/>
      <c r="K58" s="576"/>
      <c r="L58" s="576"/>
      <c r="M58" s="577"/>
      <c r="N58" s="569"/>
      <c r="O58" s="580"/>
      <c r="P58" s="581"/>
      <c r="Q58" s="567"/>
      <c r="R58" s="580"/>
      <c r="S58" s="564"/>
      <c r="T58" s="569"/>
      <c r="U58" s="580"/>
      <c r="V58" s="581"/>
      <c r="W58" s="567"/>
      <c r="X58" s="580"/>
      <c r="Y58" s="564"/>
      <c r="Z58" s="562"/>
      <c r="AA58" s="564"/>
      <c r="AB58" s="562"/>
      <c r="AC58" s="564"/>
      <c r="AD58" s="562"/>
      <c r="AE58" s="564"/>
      <c r="AF58" s="562"/>
      <c r="AG58" s="563"/>
      <c r="AH58" s="564"/>
      <c r="AI58" s="584"/>
      <c r="AJ58" s="585"/>
    </row>
    <row r="59" spans="1:44" ht="11.25" customHeight="1">
      <c r="A59" s="215">
        <v>2</v>
      </c>
      <c r="B59" s="592" t="s">
        <v>45</v>
      </c>
      <c r="C59" s="593"/>
      <c r="D59" s="593"/>
      <c r="E59" s="593"/>
      <c r="F59" s="593"/>
      <c r="G59" s="594"/>
      <c r="H59" s="568" t="s">
        <v>290</v>
      </c>
      <c r="I59" s="578">
        <v>0</v>
      </c>
      <c r="J59" s="579"/>
      <c r="K59" s="566" t="s">
        <v>62</v>
      </c>
      <c r="L59" s="578">
        <v>2</v>
      </c>
      <c r="M59" s="561"/>
      <c r="N59" s="572"/>
      <c r="O59" s="573"/>
      <c r="P59" s="573"/>
      <c r="Q59" s="573"/>
      <c r="R59" s="573"/>
      <c r="S59" s="574"/>
      <c r="T59" s="568" t="s">
        <v>290</v>
      </c>
      <c r="U59" s="578">
        <v>2</v>
      </c>
      <c r="V59" s="579"/>
      <c r="W59" s="566" t="s">
        <v>62</v>
      </c>
      <c r="X59" s="578">
        <v>5</v>
      </c>
      <c r="Y59" s="561"/>
      <c r="Z59" s="565">
        <v>0</v>
      </c>
      <c r="AA59" s="561"/>
      <c r="AB59" s="565">
        <v>2</v>
      </c>
      <c r="AC59" s="561"/>
      <c r="AD59" s="565">
        <v>7</v>
      </c>
      <c r="AE59" s="561"/>
      <c r="AF59" s="565">
        <v>-5</v>
      </c>
      <c r="AG59" s="560"/>
      <c r="AH59" s="561"/>
      <c r="AI59" s="582">
        <v>3</v>
      </c>
      <c r="AJ59" s="583"/>
    </row>
    <row r="60" spans="1:44" ht="11.25" customHeight="1">
      <c r="A60" s="215"/>
      <c r="B60" s="595"/>
      <c r="C60" s="596"/>
      <c r="D60" s="596"/>
      <c r="E60" s="596"/>
      <c r="F60" s="596"/>
      <c r="G60" s="597"/>
      <c r="H60" s="569"/>
      <c r="I60" s="580"/>
      <c r="J60" s="581"/>
      <c r="K60" s="567"/>
      <c r="L60" s="580"/>
      <c r="M60" s="564"/>
      <c r="N60" s="575"/>
      <c r="O60" s="576"/>
      <c r="P60" s="576"/>
      <c r="Q60" s="576"/>
      <c r="R60" s="576"/>
      <c r="S60" s="577"/>
      <c r="T60" s="569"/>
      <c r="U60" s="580"/>
      <c r="V60" s="581"/>
      <c r="W60" s="567"/>
      <c r="X60" s="580"/>
      <c r="Y60" s="564"/>
      <c r="Z60" s="562"/>
      <c r="AA60" s="564"/>
      <c r="AB60" s="562"/>
      <c r="AC60" s="564"/>
      <c r="AD60" s="562"/>
      <c r="AE60" s="564"/>
      <c r="AF60" s="562"/>
      <c r="AG60" s="563"/>
      <c r="AH60" s="564"/>
      <c r="AI60" s="584"/>
      <c r="AJ60" s="585"/>
    </row>
    <row r="61" spans="1:44" ht="11.25" customHeight="1">
      <c r="A61" s="215">
        <v>3</v>
      </c>
      <c r="B61" s="592" t="s">
        <v>46</v>
      </c>
      <c r="C61" s="593"/>
      <c r="D61" s="593"/>
      <c r="E61" s="593"/>
      <c r="F61" s="593"/>
      <c r="G61" s="594"/>
      <c r="H61" s="568" t="s">
        <v>291</v>
      </c>
      <c r="I61" s="578">
        <v>0</v>
      </c>
      <c r="J61" s="579"/>
      <c r="K61" s="566" t="s">
        <v>62</v>
      </c>
      <c r="L61" s="578">
        <v>0</v>
      </c>
      <c r="M61" s="561"/>
      <c r="N61" s="568" t="s">
        <v>289</v>
      </c>
      <c r="O61" s="578">
        <v>5</v>
      </c>
      <c r="P61" s="579"/>
      <c r="Q61" s="566" t="s">
        <v>62</v>
      </c>
      <c r="R61" s="578">
        <v>2</v>
      </c>
      <c r="S61" s="561"/>
      <c r="T61" s="572"/>
      <c r="U61" s="573"/>
      <c r="V61" s="573"/>
      <c r="W61" s="573"/>
      <c r="X61" s="573"/>
      <c r="Y61" s="574"/>
      <c r="Z61" s="565">
        <v>4</v>
      </c>
      <c r="AA61" s="561"/>
      <c r="AB61" s="565">
        <v>5</v>
      </c>
      <c r="AC61" s="561"/>
      <c r="AD61" s="565">
        <v>2</v>
      </c>
      <c r="AE61" s="561"/>
      <c r="AF61" s="565">
        <v>3</v>
      </c>
      <c r="AG61" s="560"/>
      <c r="AH61" s="561"/>
      <c r="AI61" s="582">
        <v>1</v>
      </c>
      <c r="AJ61" s="583"/>
    </row>
    <row r="62" spans="1:44" ht="11.25" customHeight="1">
      <c r="A62" s="215"/>
      <c r="B62" s="595"/>
      <c r="C62" s="596"/>
      <c r="D62" s="596"/>
      <c r="E62" s="596"/>
      <c r="F62" s="596"/>
      <c r="G62" s="597"/>
      <c r="H62" s="569"/>
      <c r="I62" s="580"/>
      <c r="J62" s="581"/>
      <c r="K62" s="567"/>
      <c r="L62" s="580"/>
      <c r="M62" s="564"/>
      <c r="N62" s="569"/>
      <c r="O62" s="580"/>
      <c r="P62" s="581"/>
      <c r="Q62" s="567"/>
      <c r="R62" s="580"/>
      <c r="S62" s="564"/>
      <c r="T62" s="575"/>
      <c r="U62" s="576"/>
      <c r="V62" s="576"/>
      <c r="W62" s="576"/>
      <c r="X62" s="576"/>
      <c r="Y62" s="577"/>
      <c r="Z62" s="562"/>
      <c r="AA62" s="564"/>
      <c r="AB62" s="562"/>
      <c r="AC62" s="564"/>
      <c r="AD62" s="562"/>
      <c r="AE62" s="564"/>
      <c r="AF62" s="562"/>
      <c r="AG62" s="563"/>
      <c r="AH62" s="564"/>
      <c r="AI62" s="584"/>
      <c r="AJ62" s="585"/>
    </row>
    <row r="63" spans="1:44" ht="11.25" customHeight="1">
      <c r="B63" s="151"/>
      <c r="C63" s="151"/>
      <c r="D63" s="151"/>
      <c r="E63" s="151"/>
      <c r="F63" s="151"/>
      <c r="G63" s="151"/>
    </row>
    <row r="64" spans="1:44" ht="11.25" customHeight="1">
      <c r="B64" s="604" t="s">
        <v>49</v>
      </c>
      <c r="C64" s="599"/>
      <c r="D64" s="599"/>
      <c r="E64" s="599"/>
      <c r="F64" s="599"/>
      <c r="G64" s="600"/>
      <c r="H64" s="586" t="s">
        <v>47</v>
      </c>
      <c r="I64" s="587"/>
      <c r="J64" s="587"/>
      <c r="K64" s="587"/>
      <c r="L64" s="587"/>
      <c r="M64" s="588"/>
      <c r="N64" s="586" t="s">
        <v>48</v>
      </c>
      <c r="O64" s="587"/>
      <c r="P64" s="587"/>
      <c r="Q64" s="587"/>
      <c r="R64" s="587"/>
      <c r="S64" s="588"/>
      <c r="T64" s="586" t="s">
        <v>51</v>
      </c>
      <c r="U64" s="587"/>
      <c r="V64" s="587"/>
      <c r="W64" s="587"/>
      <c r="X64" s="587"/>
      <c r="Y64" s="588"/>
      <c r="Z64" s="605" t="s">
        <v>52</v>
      </c>
      <c r="AA64" s="606"/>
      <c r="AB64" s="606"/>
      <c r="AC64" s="606"/>
      <c r="AD64" s="606"/>
      <c r="AE64" s="607"/>
      <c r="AF64" s="565" t="s">
        <v>101</v>
      </c>
      <c r="AG64" s="561"/>
      <c r="AH64" s="565" t="s">
        <v>98</v>
      </c>
      <c r="AI64" s="561"/>
      <c r="AJ64" s="565" t="s">
        <v>102</v>
      </c>
      <c r="AK64" s="561"/>
      <c r="AL64" s="565" t="s">
        <v>103</v>
      </c>
      <c r="AM64" s="560"/>
      <c r="AN64" s="561"/>
      <c r="AO64" s="565" t="s">
        <v>104</v>
      </c>
      <c r="AP64" s="561"/>
    </row>
    <row r="65" spans="1:44" ht="11.25" customHeight="1">
      <c r="B65" s="601"/>
      <c r="C65" s="602"/>
      <c r="D65" s="602"/>
      <c r="E65" s="602"/>
      <c r="F65" s="602"/>
      <c r="G65" s="603"/>
      <c r="H65" s="589"/>
      <c r="I65" s="590"/>
      <c r="J65" s="590"/>
      <c r="K65" s="590"/>
      <c r="L65" s="590"/>
      <c r="M65" s="591"/>
      <c r="N65" s="589"/>
      <c r="O65" s="590"/>
      <c r="P65" s="590"/>
      <c r="Q65" s="590"/>
      <c r="R65" s="590"/>
      <c r="S65" s="591"/>
      <c r="T65" s="589"/>
      <c r="U65" s="590"/>
      <c r="V65" s="590"/>
      <c r="W65" s="590"/>
      <c r="X65" s="590"/>
      <c r="Y65" s="591"/>
      <c r="Z65" s="608"/>
      <c r="AA65" s="609"/>
      <c r="AB65" s="609"/>
      <c r="AC65" s="609"/>
      <c r="AD65" s="609"/>
      <c r="AE65" s="610"/>
      <c r="AF65" s="562"/>
      <c r="AG65" s="564"/>
      <c r="AH65" s="562"/>
      <c r="AI65" s="564"/>
      <c r="AJ65" s="562"/>
      <c r="AK65" s="564"/>
      <c r="AL65" s="562"/>
      <c r="AM65" s="563"/>
      <c r="AN65" s="564"/>
      <c r="AO65" s="562"/>
      <c r="AP65" s="564"/>
    </row>
    <row r="66" spans="1:44" ht="11.25" customHeight="1">
      <c r="A66" s="215">
        <v>4</v>
      </c>
      <c r="B66" s="592" t="s">
        <v>47</v>
      </c>
      <c r="C66" s="593"/>
      <c r="D66" s="593"/>
      <c r="E66" s="593"/>
      <c r="F66" s="593"/>
      <c r="G66" s="594"/>
      <c r="H66" s="572"/>
      <c r="I66" s="573"/>
      <c r="J66" s="573"/>
      <c r="K66" s="573"/>
      <c r="L66" s="573"/>
      <c r="M66" s="574"/>
      <c r="N66" s="568" t="s">
        <v>289</v>
      </c>
      <c r="O66" s="578">
        <v>2</v>
      </c>
      <c r="P66" s="579"/>
      <c r="Q66" s="566" t="s">
        <v>62</v>
      </c>
      <c r="R66" s="578">
        <v>0</v>
      </c>
      <c r="S66" s="561"/>
      <c r="T66" s="568" t="s">
        <v>289</v>
      </c>
      <c r="U66" s="578">
        <v>1</v>
      </c>
      <c r="V66" s="579"/>
      <c r="W66" s="566" t="s">
        <v>62</v>
      </c>
      <c r="X66" s="578">
        <v>0</v>
      </c>
      <c r="Y66" s="561"/>
      <c r="Z66" s="568" t="s">
        <v>289</v>
      </c>
      <c r="AA66" s="578">
        <v>3</v>
      </c>
      <c r="AB66" s="579"/>
      <c r="AC66" s="566" t="s">
        <v>62</v>
      </c>
      <c r="AD66" s="578">
        <v>0</v>
      </c>
      <c r="AE66" s="561"/>
      <c r="AF66" s="565">
        <v>9</v>
      </c>
      <c r="AG66" s="561"/>
      <c r="AH66" s="565">
        <v>6</v>
      </c>
      <c r="AI66" s="561"/>
      <c r="AJ66" s="565">
        <v>0</v>
      </c>
      <c r="AK66" s="561"/>
      <c r="AL66" s="565">
        <v>6</v>
      </c>
      <c r="AM66" s="560"/>
      <c r="AN66" s="561"/>
      <c r="AO66" s="582">
        <v>1</v>
      </c>
      <c r="AP66" s="583"/>
    </row>
    <row r="67" spans="1:44" ht="11.25" customHeight="1">
      <c r="A67" s="215"/>
      <c r="B67" s="595"/>
      <c r="C67" s="596"/>
      <c r="D67" s="596"/>
      <c r="E67" s="596"/>
      <c r="F67" s="596"/>
      <c r="G67" s="597"/>
      <c r="H67" s="575"/>
      <c r="I67" s="576"/>
      <c r="J67" s="576"/>
      <c r="K67" s="576"/>
      <c r="L67" s="576"/>
      <c r="M67" s="577"/>
      <c r="N67" s="569"/>
      <c r="O67" s="580"/>
      <c r="P67" s="581"/>
      <c r="Q67" s="567"/>
      <c r="R67" s="580"/>
      <c r="S67" s="564"/>
      <c r="T67" s="569"/>
      <c r="U67" s="580"/>
      <c r="V67" s="581"/>
      <c r="W67" s="567"/>
      <c r="X67" s="580"/>
      <c r="Y67" s="564"/>
      <c r="Z67" s="569"/>
      <c r="AA67" s="580"/>
      <c r="AB67" s="581"/>
      <c r="AC67" s="567"/>
      <c r="AD67" s="580"/>
      <c r="AE67" s="564"/>
      <c r="AF67" s="562"/>
      <c r="AG67" s="564"/>
      <c r="AH67" s="562"/>
      <c r="AI67" s="564"/>
      <c r="AJ67" s="562"/>
      <c r="AK67" s="564"/>
      <c r="AL67" s="562"/>
      <c r="AM67" s="563"/>
      <c r="AN67" s="564"/>
      <c r="AO67" s="584"/>
      <c r="AP67" s="585"/>
    </row>
    <row r="68" spans="1:44" ht="11.25" customHeight="1">
      <c r="A68" s="215">
        <v>5</v>
      </c>
      <c r="B68" s="592" t="s">
        <v>48</v>
      </c>
      <c r="C68" s="593"/>
      <c r="D68" s="593"/>
      <c r="E68" s="593"/>
      <c r="F68" s="593"/>
      <c r="G68" s="594"/>
      <c r="H68" s="568" t="s">
        <v>290</v>
      </c>
      <c r="I68" s="578">
        <v>0</v>
      </c>
      <c r="J68" s="579"/>
      <c r="K68" s="566" t="s">
        <v>62</v>
      </c>
      <c r="L68" s="578">
        <v>2</v>
      </c>
      <c r="M68" s="561"/>
      <c r="N68" s="572"/>
      <c r="O68" s="573"/>
      <c r="P68" s="573"/>
      <c r="Q68" s="573"/>
      <c r="R68" s="573"/>
      <c r="S68" s="574"/>
      <c r="T68" s="568" t="s">
        <v>290</v>
      </c>
      <c r="U68" s="578">
        <v>0</v>
      </c>
      <c r="V68" s="579"/>
      <c r="W68" s="566" t="s">
        <v>62</v>
      </c>
      <c r="X68" s="578">
        <v>1</v>
      </c>
      <c r="Y68" s="561"/>
      <c r="Z68" s="568" t="s">
        <v>289</v>
      </c>
      <c r="AA68" s="578">
        <v>2</v>
      </c>
      <c r="AB68" s="579"/>
      <c r="AC68" s="566" t="s">
        <v>62</v>
      </c>
      <c r="AD68" s="578">
        <v>0</v>
      </c>
      <c r="AE68" s="561"/>
      <c r="AF68" s="565">
        <v>3</v>
      </c>
      <c r="AG68" s="561"/>
      <c r="AH68" s="565">
        <v>2</v>
      </c>
      <c r="AI68" s="561"/>
      <c r="AJ68" s="565">
        <v>3</v>
      </c>
      <c r="AK68" s="561"/>
      <c r="AL68" s="565">
        <v>-1</v>
      </c>
      <c r="AM68" s="560"/>
      <c r="AN68" s="561"/>
      <c r="AO68" s="582">
        <v>3</v>
      </c>
      <c r="AP68" s="583"/>
    </row>
    <row r="69" spans="1:44" ht="11.25" customHeight="1">
      <c r="A69" s="215"/>
      <c r="B69" s="595"/>
      <c r="C69" s="596"/>
      <c r="D69" s="596"/>
      <c r="E69" s="596"/>
      <c r="F69" s="596"/>
      <c r="G69" s="597"/>
      <c r="H69" s="569"/>
      <c r="I69" s="580"/>
      <c r="J69" s="581"/>
      <c r="K69" s="567"/>
      <c r="L69" s="580"/>
      <c r="M69" s="564"/>
      <c r="N69" s="575"/>
      <c r="O69" s="576"/>
      <c r="P69" s="576"/>
      <c r="Q69" s="576"/>
      <c r="R69" s="576"/>
      <c r="S69" s="577"/>
      <c r="T69" s="569"/>
      <c r="U69" s="580"/>
      <c r="V69" s="581"/>
      <c r="W69" s="567"/>
      <c r="X69" s="580"/>
      <c r="Y69" s="564"/>
      <c r="Z69" s="569"/>
      <c r="AA69" s="580"/>
      <c r="AB69" s="581"/>
      <c r="AC69" s="567"/>
      <c r="AD69" s="580"/>
      <c r="AE69" s="564"/>
      <c r="AF69" s="562"/>
      <c r="AG69" s="564"/>
      <c r="AH69" s="562"/>
      <c r="AI69" s="564"/>
      <c r="AJ69" s="562"/>
      <c r="AK69" s="564"/>
      <c r="AL69" s="562"/>
      <c r="AM69" s="563"/>
      <c r="AN69" s="564"/>
      <c r="AO69" s="584"/>
      <c r="AP69" s="585"/>
    </row>
    <row r="70" spans="1:44" ht="11.25" customHeight="1">
      <c r="A70" s="215">
        <v>6</v>
      </c>
      <c r="B70" s="592" t="s">
        <v>51</v>
      </c>
      <c r="C70" s="593"/>
      <c r="D70" s="593"/>
      <c r="E70" s="593"/>
      <c r="F70" s="593"/>
      <c r="G70" s="594"/>
      <c r="H70" s="568" t="s">
        <v>290</v>
      </c>
      <c r="I70" s="578">
        <v>0</v>
      </c>
      <c r="J70" s="579"/>
      <c r="K70" s="566" t="s">
        <v>62</v>
      </c>
      <c r="L70" s="578">
        <v>1</v>
      </c>
      <c r="M70" s="561"/>
      <c r="N70" s="568" t="s">
        <v>289</v>
      </c>
      <c r="O70" s="578">
        <v>1</v>
      </c>
      <c r="P70" s="579"/>
      <c r="Q70" s="566" t="s">
        <v>62</v>
      </c>
      <c r="R70" s="578">
        <v>0</v>
      </c>
      <c r="S70" s="561"/>
      <c r="T70" s="572"/>
      <c r="U70" s="573"/>
      <c r="V70" s="573"/>
      <c r="W70" s="573"/>
      <c r="X70" s="573"/>
      <c r="Y70" s="574"/>
      <c r="Z70" s="568" t="s">
        <v>291</v>
      </c>
      <c r="AA70" s="578">
        <v>0</v>
      </c>
      <c r="AB70" s="579"/>
      <c r="AC70" s="566" t="s">
        <v>62</v>
      </c>
      <c r="AD70" s="578">
        <v>0</v>
      </c>
      <c r="AE70" s="561"/>
      <c r="AF70" s="565">
        <v>4</v>
      </c>
      <c r="AG70" s="561"/>
      <c r="AH70" s="565">
        <v>1</v>
      </c>
      <c r="AI70" s="561"/>
      <c r="AJ70" s="565">
        <v>1</v>
      </c>
      <c r="AK70" s="561"/>
      <c r="AL70" s="565">
        <v>0</v>
      </c>
      <c r="AM70" s="560"/>
      <c r="AN70" s="561"/>
      <c r="AO70" s="582">
        <v>2</v>
      </c>
      <c r="AP70" s="583"/>
    </row>
    <row r="71" spans="1:44" ht="11.25" customHeight="1">
      <c r="A71" s="215"/>
      <c r="B71" s="595"/>
      <c r="C71" s="596"/>
      <c r="D71" s="596"/>
      <c r="E71" s="596"/>
      <c r="F71" s="596"/>
      <c r="G71" s="597"/>
      <c r="H71" s="569"/>
      <c r="I71" s="580"/>
      <c r="J71" s="581"/>
      <c r="K71" s="567"/>
      <c r="L71" s="580"/>
      <c r="M71" s="564"/>
      <c r="N71" s="569"/>
      <c r="O71" s="580"/>
      <c r="P71" s="581"/>
      <c r="Q71" s="567"/>
      <c r="R71" s="580"/>
      <c r="S71" s="564"/>
      <c r="T71" s="575"/>
      <c r="U71" s="576"/>
      <c r="V71" s="576"/>
      <c r="W71" s="576"/>
      <c r="X71" s="576"/>
      <c r="Y71" s="577"/>
      <c r="Z71" s="569"/>
      <c r="AA71" s="580"/>
      <c r="AB71" s="581"/>
      <c r="AC71" s="567"/>
      <c r="AD71" s="580"/>
      <c r="AE71" s="564"/>
      <c r="AF71" s="562"/>
      <c r="AG71" s="564"/>
      <c r="AH71" s="562"/>
      <c r="AI71" s="564"/>
      <c r="AJ71" s="562"/>
      <c r="AK71" s="564"/>
      <c r="AL71" s="562"/>
      <c r="AM71" s="563"/>
      <c r="AN71" s="564"/>
      <c r="AO71" s="584"/>
      <c r="AP71" s="585"/>
    </row>
    <row r="72" spans="1:44" ht="11.25" customHeight="1">
      <c r="A72" s="215">
        <v>7</v>
      </c>
      <c r="B72" s="611" t="s">
        <v>52</v>
      </c>
      <c r="C72" s="612"/>
      <c r="D72" s="612"/>
      <c r="E72" s="612"/>
      <c r="F72" s="612"/>
      <c r="G72" s="613"/>
      <c r="H72" s="568" t="s">
        <v>290</v>
      </c>
      <c r="I72" s="578">
        <v>0</v>
      </c>
      <c r="J72" s="579"/>
      <c r="K72" s="566" t="s">
        <v>62</v>
      </c>
      <c r="L72" s="578">
        <v>3</v>
      </c>
      <c r="M72" s="561"/>
      <c r="N72" s="568" t="s">
        <v>290</v>
      </c>
      <c r="O72" s="578">
        <v>0</v>
      </c>
      <c r="P72" s="579"/>
      <c r="Q72" s="566" t="s">
        <v>62</v>
      </c>
      <c r="R72" s="578">
        <v>2</v>
      </c>
      <c r="S72" s="561"/>
      <c r="T72" s="568" t="s">
        <v>291</v>
      </c>
      <c r="U72" s="578">
        <v>0</v>
      </c>
      <c r="V72" s="579"/>
      <c r="W72" s="566" t="s">
        <v>62</v>
      </c>
      <c r="X72" s="578">
        <v>0</v>
      </c>
      <c r="Y72" s="561"/>
      <c r="Z72" s="572"/>
      <c r="AA72" s="573"/>
      <c r="AB72" s="573"/>
      <c r="AC72" s="573"/>
      <c r="AD72" s="573"/>
      <c r="AE72" s="574"/>
      <c r="AF72" s="565">
        <v>1</v>
      </c>
      <c r="AG72" s="561"/>
      <c r="AH72" s="565">
        <v>0</v>
      </c>
      <c r="AI72" s="561"/>
      <c r="AJ72" s="565">
        <v>5</v>
      </c>
      <c r="AK72" s="561"/>
      <c r="AL72" s="565">
        <v>-5</v>
      </c>
      <c r="AM72" s="560"/>
      <c r="AN72" s="561"/>
      <c r="AO72" s="582">
        <v>4</v>
      </c>
      <c r="AP72" s="583"/>
    </row>
    <row r="73" spans="1:44" ht="11.25" customHeight="1">
      <c r="A73" s="215"/>
      <c r="B73" s="614"/>
      <c r="C73" s="615"/>
      <c r="D73" s="615"/>
      <c r="E73" s="615"/>
      <c r="F73" s="615"/>
      <c r="G73" s="616"/>
      <c r="H73" s="569"/>
      <c r="I73" s="580"/>
      <c r="J73" s="581"/>
      <c r="K73" s="567"/>
      <c r="L73" s="580"/>
      <c r="M73" s="564"/>
      <c r="N73" s="569"/>
      <c r="O73" s="580"/>
      <c r="P73" s="581"/>
      <c r="Q73" s="567"/>
      <c r="R73" s="580"/>
      <c r="S73" s="564"/>
      <c r="T73" s="569"/>
      <c r="U73" s="580"/>
      <c r="V73" s="581"/>
      <c r="W73" s="567"/>
      <c r="X73" s="580"/>
      <c r="Y73" s="564"/>
      <c r="Z73" s="575"/>
      <c r="AA73" s="576"/>
      <c r="AB73" s="576"/>
      <c r="AC73" s="576"/>
      <c r="AD73" s="576"/>
      <c r="AE73" s="577"/>
      <c r="AF73" s="562"/>
      <c r="AG73" s="564"/>
      <c r="AH73" s="562"/>
      <c r="AI73" s="564"/>
      <c r="AJ73" s="562"/>
      <c r="AK73" s="564"/>
      <c r="AL73" s="562"/>
      <c r="AM73" s="563"/>
      <c r="AN73" s="564"/>
      <c r="AO73" s="584"/>
      <c r="AP73" s="585"/>
    </row>
    <row r="74" spans="1:44" ht="11.25" customHeight="1"/>
    <row r="75" spans="1:44" ht="18.75" customHeight="1">
      <c r="A75" s="214" t="s">
        <v>179</v>
      </c>
      <c r="B75" s="622"/>
      <c r="C75" s="622"/>
      <c r="D75" s="622"/>
      <c r="E75" s="622"/>
      <c r="F75" s="622"/>
      <c r="G75" s="622"/>
      <c r="H75" s="622"/>
      <c r="I75" s="622"/>
      <c r="J75" s="622"/>
      <c r="K75" s="622"/>
      <c r="L75" s="622"/>
      <c r="M75" s="622"/>
      <c r="N75" s="622"/>
      <c r="O75" s="622"/>
      <c r="P75" s="622"/>
      <c r="Q75" s="622"/>
      <c r="R75" s="622"/>
      <c r="S75" s="622"/>
      <c r="T75" s="622"/>
      <c r="U75" s="622"/>
      <c r="V75" s="622"/>
      <c r="W75" s="622"/>
      <c r="X75" s="622"/>
      <c r="Y75" s="622"/>
      <c r="Z75" s="622"/>
      <c r="AA75" s="622"/>
      <c r="AB75" s="622"/>
      <c r="AC75" s="622"/>
      <c r="AD75" s="622"/>
      <c r="AE75" s="622"/>
      <c r="AF75" s="622"/>
      <c r="AG75" s="622"/>
      <c r="AH75" s="622"/>
      <c r="AI75" s="622"/>
      <c r="AJ75" s="622"/>
      <c r="AK75" s="622"/>
      <c r="AL75" s="622"/>
      <c r="AM75" s="622"/>
      <c r="AN75" s="622"/>
      <c r="AO75" s="622"/>
      <c r="AP75" s="622"/>
    </row>
    <row r="76" spans="1:44" ht="18.75" customHeight="1">
      <c r="A76" s="622"/>
      <c r="B76" s="622"/>
      <c r="C76" s="622"/>
      <c r="D76" s="622"/>
      <c r="E76" s="622"/>
      <c r="F76" s="622"/>
      <c r="G76" s="622"/>
      <c r="H76" s="622"/>
      <c r="I76" s="622"/>
      <c r="J76" s="622"/>
      <c r="K76" s="622"/>
      <c r="L76" s="622"/>
      <c r="M76" s="622"/>
      <c r="N76" s="622"/>
      <c r="O76" s="622"/>
      <c r="P76" s="622"/>
      <c r="Q76" s="622"/>
      <c r="R76" s="622"/>
      <c r="S76" s="622"/>
      <c r="T76" s="622"/>
      <c r="U76" s="622"/>
      <c r="V76" s="622"/>
      <c r="W76" s="622"/>
      <c r="X76" s="622"/>
      <c r="Y76" s="622"/>
      <c r="Z76" s="622"/>
      <c r="AA76" s="622"/>
      <c r="AB76" s="622"/>
      <c r="AC76" s="622"/>
      <c r="AD76" s="622"/>
      <c r="AE76" s="622"/>
      <c r="AF76" s="622"/>
      <c r="AG76" s="622"/>
      <c r="AH76" s="622"/>
      <c r="AI76" s="622"/>
      <c r="AJ76" s="622"/>
      <c r="AK76" s="622"/>
      <c r="AL76" s="622"/>
      <c r="AM76" s="622"/>
      <c r="AN76" s="622"/>
      <c r="AO76" s="622"/>
      <c r="AP76" s="622"/>
    </row>
    <row r="77" spans="1:44" ht="18.75" customHeight="1" thickBot="1"/>
    <row r="78" spans="1:44" ht="11.25" customHeight="1">
      <c r="B78" s="621" t="s">
        <v>295</v>
      </c>
      <c r="C78" s="618"/>
      <c r="D78" s="565" t="s">
        <v>5</v>
      </c>
      <c r="E78" s="560"/>
      <c r="F78" s="560"/>
      <c r="G78" s="560"/>
      <c r="H78" s="560"/>
      <c r="I78" s="560"/>
      <c r="J78" s="560"/>
      <c r="K78" s="560"/>
      <c r="L78" s="560"/>
      <c r="M78" s="560"/>
      <c r="N78" s="560"/>
      <c r="O78" s="560"/>
      <c r="P78" s="560"/>
      <c r="Q78" s="560"/>
      <c r="R78" s="560"/>
      <c r="S78" s="560"/>
      <c r="T78" s="560"/>
      <c r="U78" s="561"/>
      <c r="W78" s="559" t="s">
        <v>191</v>
      </c>
      <c r="X78" s="560"/>
      <c r="Y78" s="560"/>
      <c r="Z78" s="561"/>
      <c r="AA78" s="565" t="s">
        <v>12</v>
      </c>
      <c r="AB78" s="560"/>
      <c r="AC78" s="560"/>
      <c r="AD78" s="560"/>
      <c r="AE78" s="560"/>
      <c r="AF78" s="560"/>
      <c r="AG78" s="560"/>
      <c r="AH78" s="560"/>
      <c r="AI78" s="560"/>
      <c r="AJ78" s="561"/>
      <c r="AR78" s="156">
        <v>1</v>
      </c>
    </row>
    <row r="79" spans="1:44" ht="11.25" customHeight="1" thickBot="1">
      <c r="B79" s="619"/>
      <c r="C79" s="620"/>
      <c r="D79" s="562"/>
      <c r="E79" s="563"/>
      <c r="F79" s="563"/>
      <c r="G79" s="563"/>
      <c r="H79" s="563"/>
      <c r="I79" s="563"/>
      <c r="J79" s="563"/>
      <c r="K79" s="563"/>
      <c r="L79" s="563"/>
      <c r="M79" s="563"/>
      <c r="N79" s="563"/>
      <c r="O79" s="563"/>
      <c r="P79" s="563"/>
      <c r="Q79" s="563"/>
      <c r="R79" s="563"/>
      <c r="S79" s="563"/>
      <c r="T79" s="563"/>
      <c r="U79" s="564"/>
      <c r="W79" s="562"/>
      <c r="X79" s="563"/>
      <c r="Y79" s="563"/>
      <c r="Z79" s="564"/>
      <c r="AA79" s="562"/>
      <c r="AB79" s="563"/>
      <c r="AC79" s="563"/>
      <c r="AD79" s="563"/>
      <c r="AE79" s="563"/>
      <c r="AF79" s="563"/>
      <c r="AG79" s="563"/>
      <c r="AH79" s="563"/>
      <c r="AI79" s="563"/>
      <c r="AJ79" s="564"/>
    </row>
    <row r="80" spans="1:44" ht="11.25" customHeight="1"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</row>
    <row r="81" spans="1:36" ht="11.25" customHeight="1">
      <c r="B81" s="598" t="s">
        <v>9</v>
      </c>
      <c r="C81" s="599"/>
      <c r="D81" s="599"/>
      <c r="E81" s="599"/>
      <c r="F81" s="599"/>
      <c r="G81" s="600"/>
      <c r="H81" s="586" t="s">
        <v>6</v>
      </c>
      <c r="I81" s="587"/>
      <c r="J81" s="587"/>
      <c r="K81" s="587"/>
      <c r="L81" s="587"/>
      <c r="M81" s="588"/>
      <c r="N81" s="586" t="s">
        <v>10</v>
      </c>
      <c r="O81" s="587"/>
      <c r="P81" s="587"/>
      <c r="Q81" s="587"/>
      <c r="R81" s="587"/>
      <c r="S81" s="588"/>
      <c r="T81" s="586" t="s">
        <v>12</v>
      </c>
      <c r="U81" s="587"/>
      <c r="V81" s="587"/>
      <c r="W81" s="587"/>
      <c r="X81" s="587"/>
      <c r="Y81" s="588"/>
      <c r="Z81" s="565" t="s">
        <v>101</v>
      </c>
      <c r="AA81" s="561"/>
      <c r="AB81" s="565" t="s">
        <v>98</v>
      </c>
      <c r="AC81" s="561"/>
      <c r="AD81" s="565" t="s">
        <v>102</v>
      </c>
      <c r="AE81" s="561"/>
      <c r="AF81" s="565" t="s">
        <v>103</v>
      </c>
      <c r="AG81" s="560"/>
      <c r="AH81" s="561"/>
      <c r="AI81" s="565" t="s">
        <v>104</v>
      </c>
      <c r="AJ81" s="561"/>
    </row>
    <row r="82" spans="1:36" ht="11.25" customHeight="1">
      <c r="B82" s="601"/>
      <c r="C82" s="602"/>
      <c r="D82" s="602"/>
      <c r="E82" s="602"/>
      <c r="F82" s="602"/>
      <c r="G82" s="603"/>
      <c r="H82" s="589"/>
      <c r="I82" s="590"/>
      <c r="J82" s="590"/>
      <c r="K82" s="590"/>
      <c r="L82" s="590"/>
      <c r="M82" s="591"/>
      <c r="N82" s="589"/>
      <c r="O82" s="590"/>
      <c r="P82" s="590"/>
      <c r="Q82" s="590"/>
      <c r="R82" s="590"/>
      <c r="S82" s="591"/>
      <c r="T82" s="589"/>
      <c r="U82" s="590"/>
      <c r="V82" s="590"/>
      <c r="W82" s="590"/>
      <c r="X82" s="590"/>
      <c r="Y82" s="591"/>
      <c r="Z82" s="562"/>
      <c r="AA82" s="564"/>
      <c r="AB82" s="562"/>
      <c r="AC82" s="564"/>
      <c r="AD82" s="562"/>
      <c r="AE82" s="564"/>
      <c r="AF82" s="562"/>
      <c r="AG82" s="563"/>
      <c r="AH82" s="564"/>
      <c r="AI82" s="562"/>
      <c r="AJ82" s="564"/>
    </row>
    <row r="83" spans="1:36" ht="11.25" customHeight="1">
      <c r="A83" s="215">
        <v>1</v>
      </c>
      <c r="B83" s="592" t="s">
        <v>6</v>
      </c>
      <c r="C83" s="593"/>
      <c r="D83" s="593"/>
      <c r="E83" s="593"/>
      <c r="F83" s="593"/>
      <c r="G83" s="594"/>
      <c r="H83" s="572"/>
      <c r="I83" s="573"/>
      <c r="J83" s="573"/>
      <c r="K83" s="573"/>
      <c r="L83" s="573"/>
      <c r="M83" s="574"/>
      <c r="N83" s="568" t="s">
        <v>289</v>
      </c>
      <c r="O83" s="578">
        <v>4</v>
      </c>
      <c r="P83" s="579"/>
      <c r="Q83" s="566" t="s">
        <v>62</v>
      </c>
      <c r="R83" s="578">
        <v>0</v>
      </c>
      <c r="S83" s="561"/>
      <c r="T83" s="568" t="s">
        <v>289</v>
      </c>
      <c r="U83" s="578">
        <v>1</v>
      </c>
      <c r="V83" s="579"/>
      <c r="W83" s="566" t="s">
        <v>62</v>
      </c>
      <c r="X83" s="578">
        <v>0</v>
      </c>
      <c r="Y83" s="561"/>
      <c r="Z83" s="565">
        <v>6</v>
      </c>
      <c r="AA83" s="561"/>
      <c r="AB83" s="565">
        <v>5</v>
      </c>
      <c r="AC83" s="561"/>
      <c r="AD83" s="565">
        <v>0</v>
      </c>
      <c r="AE83" s="561"/>
      <c r="AF83" s="565">
        <v>5</v>
      </c>
      <c r="AG83" s="560"/>
      <c r="AH83" s="561"/>
      <c r="AI83" s="565">
        <v>1</v>
      </c>
      <c r="AJ83" s="561"/>
    </row>
    <row r="84" spans="1:36" ht="11.25" customHeight="1">
      <c r="A84" s="215"/>
      <c r="B84" s="595"/>
      <c r="C84" s="596"/>
      <c r="D84" s="596"/>
      <c r="E84" s="596"/>
      <c r="F84" s="596"/>
      <c r="G84" s="597"/>
      <c r="H84" s="575"/>
      <c r="I84" s="576"/>
      <c r="J84" s="576"/>
      <c r="K84" s="576"/>
      <c r="L84" s="576"/>
      <c r="M84" s="577"/>
      <c r="N84" s="569"/>
      <c r="O84" s="580"/>
      <c r="P84" s="581"/>
      <c r="Q84" s="567"/>
      <c r="R84" s="580"/>
      <c r="S84" s="564"/>
      <c r="T84" s="569"/>
      <c r="U84" s="580"/>
      <c r="V84" s="581"/>
      <c r="W84" s="567"/>
      <c r="X84" s="580"/>
      <c r="Y84" s="564"/>
      <c r="Z84" s="562"/>
      <c r="AA84" s="564"/>
      <c r="AB84" s="562"/>
      <c r="AC84" s="564"/>
      <c r="AD84" s="562"/>
      <c r="AE84" s="564"/>
      <c r="AF84" s="562"/>
      <c r="AG84" s="563"/>
      <c r="AH84" s="564"/>
      <c r="AI84" s="562"/>
      <c r="AJ84" s="564"/>
    </row>
    <row r="85" spans="1:36" ht="11.25" customHeight="1">
      <c r="A85" s="215">
        <v>2</v>
      </c>
      <c r="B85" s="592" t="s">
        <v>10</v>
      </c>
      <c r="C85" s="593"/>
      <c r="D85" s="593"/>
      <c r="E85" s="593"/>
      <c r="F85" s="593"/>
      <c r="G85" s="594"/>
      <c r="H85" s="568" t="s">
        <v>290</v>
      </c>
      <c r="I85" s="578">
        <v>0</v>
      </c>
      <c r="J85" s="579"/>
      <c r="K85" s="566" t="s">
        <v>62</v>
      </c>
      <c r="L85" s="578">
        <v>4</v>
      </c>
      <c r="M85" s="561"/>
      <c r="N85" s="572"/>
      <c r="O85" s="573"/>
      <c r="P85" s="573"/>
      <c r="Q85" s="573"/>
      <c r="R85" s="573"/>
      <c r="S85" s="574"/>
      <c r="T85" s="568" t="s">
        <v>290</v>
      </c>
      <c r="U85" s="578">
        <v>0</v>
      </c>
      <c r="V85" s="579"/>
      <c r="W85" s="566" t="s">
        <v>62</v>
      </c>
      <c r="X85" s="578">
        <v>6</v>
      </c>
      <c r="Y85" s="561"/>
      <c r="Z85" s="565">
        <v>0</v>
      </c>
      <c r="AA85" s="561"/>
      <c r="AB85" s="565">
        <v>0</v>
      </c>
      <c r="AC85" s="561"/>
      <c r="AD85" s="565">
        <v>10</v>
      </c>
      <c r="AE85" s="561"/>
      <c r="AF85" s="565">
        <v>-10</v>
      </c>
      <c r="AG85" s="560"/>
      <c r="AH85" s="561"/>
      <c r="AI85" s="565">
        <v>3</v>
      </c>
      <c r="AJ85" s="561"/>
    </row>
    <row r="86" spans="1:36" ht="11.25" customHeight="1">
      <c r="A86" s="215"/>
      <c r="B86" s="595"/>
      <c r="C86" s="596"/>
      <c r="D86" s="596"/>
      <c r="E86" s="596"/>
      <c r="F86" s="596"/>
      <c r="G86" s="597"/>
      <c r="H86" s="569"/>
      <c r="I86" s="580"/>
      <c r="J86" s="581"/>
      <c r="K86" s="567"/>
      <c r="L86" s="580"/>
      <c r="M86" s="564"/>
      <c r="N86" s="575"/>
      <c r="O86" s="576"/>
      <c r="P86" s="576"/>
      <c r="Q86" s="576"/>
      <c r="R86" s="576"/>
      <c r="S86" s="577"/>
      <c r="T86" s="569"/>
      <c r="U86" s="580"/>
      <c r="V86" s="581"/>
      <c r="W86" s="567"/>
      <c r="X86" s="580"/>
      <c r="Y86" s="564"/>
      <c r="Z86" s="562"/>
      <c r="AA86" s="564"/>
      <c r="AB86" s="562"/>
      <c r="AC86" s="564"/>
      <c r="AD86" s="562"/>
      <c r="AE86" s="564"/>
      <c r="AF86" s="562"/>
      <c r="AG86" s="563"/>
      <c r="AH86" s="564"/>
      <c r="AI86" s="562"/>
      <c r="AJ86" s="564"/>
    </row>
    <row r="87" spans="1:36" ht="11.25" customHeight="1">
      <c r="A87" s="215">
        <v>3</v>
      </c>
      <c r="B87" s="592" t="s">
        <v>12</v>
      </c>
      <c r="C87" s="593"/>
      <c r="D87" s="593"/>
      <c r="E87" s="593"/>
      <c r="F87" s="593"/>
      <c r="G87" s="594"/>
      <c r="H87" s="568" t="s">
        <v>290</v>
      </c>
      <c r="I87" s="578">
        <v>0</v>
      </c>
      <c r="J87" s="579"/>
      <c r="K87" s="566" t="s">
        <v>62</v>
      </c>
      <c r="L87" s="578">
        <v>1</v>
      </c>
      <c r="M87" s="561"/>
      <c r="N87" s="568" t="s">
        <v>289</v>
      </c>
      <c r="O87" s="578">
        <v>6</v>
      </c>
      <c r="P87" s="579"/>
      <c r="Q87" s="566" t="s">
        <v>62</v>
      </c>
      <c r="R87" s="578">
        <v>0</v>
      </c>
      <c r="S87" s="561"/>
      <c r="T87" s="572"/>
      <c r="U87" s="573"/>
      <c r="V87" s="573"/>
      <c r="W87" s="573"/>
      <c r="X87" s="573"/>
      <c r="Y87" s="574"/>
      <c r="Z87" s="565">
        <v>3</v>
      </c>
      <c r="AA87" s="561"/>
      <c r="AB87" s="565">
        <v>6</v>
      </c>
      <c r="AC87" s="561"/>
      <c r="AD87" s="565">
        <v>1</v>
      </c>
      <c r="AE87" s="561"/>
      <c r="AF87" s="565">
        <v>5</v>
      </c>
      <c r="AG87" s="560"/>
      <c r="AH87" s="561"/>
      <c r="AI87" s="565">
        <v>2</v>
      </c>
      <c r="AJ87" s="561"/>
    </row>
    <row r="88" spans="1:36" ht="11.25" customHeight="1">
      <c r="A88" s="215"/>
      <c r="B88" s="595"/>
      <c r="C88" s="596"/>
      <c r="D88" s="596"/>
      <c r="E88" s="596"/>
      <c r="F88" s="596"/>
      <c r="G88" s="597"/>
      <c r="H88" s="569"/>
      <c r="I88" s="580"/>
      <c r="J88" s="581"/>
      <c r="K88" s="567"/>
      <c r="L88" s="580"/>
      <c r="M88" s="564"/>
      <c r="N88" s="569"/>
      <c r="O88" s="580"/>
      <c r="P88" s="581"/>
      <c r="Q88" s="567"/>
      <c r="R88" s="580"/>
      <c r="S88" s="564"/>
      <c r="T88" s="575"/>
      <c r="U88" s="576"/>
      <c r="V88" s="576"/>
      <c r="W88" s="576"/>
      <c r="X88" s="576"/>
      <c r="Y88" s="577"/>
      <c r="Z88" s="562"/>
      <c r="AA88" s="564"/>
      <c r="AB88" s="562"/>
      <c r="AC88" s="564"/>
      <c r="AD88" s="562"/>
      <c r="AE88" s="564"/>
      <c r="AF88" s="562"/>
      <c r="AG88" s="563"/>
      <c r="AH88" s="564"/>
      <c r="AI88" s="562"/>
      <c r="AJ88" s="564"/>
    </row>
    <row r="89" spans="1:36" ht="11.25" customHeight="1">
      <c r="B89" s="151"/>
      <c r="C89" s="151"/>
      <c r="D89" s="151"/>
      <c r="E89" s="151"/>
      <c r="F89" s="151"/>
      <c r="G89" s="151"/>
    </row>
    <row r="90" spans="1:36" ht="11.25" customHeight="1">
      <c r="B90" s="604" t="s">
        <v>15</v>
      </c>
      <c r="C90" s="599"/>
      <c r="D90" s="599"/>
      <c r="E90" s="599"/>
      <c r="F90" s="599"/>
      <c r="G90" s="600"/>
      <c r="H90" s="586" t="s">
        <v>13</v>
      </c>
      <c r="I90" s="587"/>
      <c r="J90" s="587"/>
      <c r="K90" s="587"/>
      <c r="L90" s="587"/>
      <c r="M90" s="588"/>
      <c r="N90" s="586" t="s">
        <v>16</v>
      </c>
      <c r="O90" s="587"/>
      <c r="P90" s="587"/>
      <c r="Q90" s="587"/>
      <c r="R90" s="587"/>
      <c r="S90" s="588"/>
      <c r="T90" s="586" t="s">
        <v>19</v>
      </c>
      <c r="U90" s="587"/>
      <c r="V90" s="587"/>
      <c r="W90" s="587"/>
      <c r="X90" s="587"/>
      <c r="Y90" s="588"/>
      <c r="Z90" s="565" t="s">
        <v>101</v>
      </c>
      <c r="AA90" s="561"/>
      <c r="AB90" s="565" t="s">
        <v>98</v>
      </c>
      <c r="AC90" s="561"/>
      <c r="AD90" s="565" t="s">
        <v>102</v>
      </c>
      <c r="AE90" s="561"/>
      <c r="AF90" s="565" t="s">
        <v>103</v>
      </c>
      <c r="AG90" s="560"/>
      <c r="AH90" s="561"/>
      <c r="AI90" s="565" t="s">
        <v>104</v>
      </c>
      <c r="AJ90" s="561"/>
    </row>
    <row r="91" spans="1:36" ht="11.25" customHeight="1">
      <c r="B91" s="601"/>
      <c r="C91" s="602"/>
      <c r="D91" s="602"/>
      <c r="E91" s="602"/>
      <c r="F91" s="602"/>
      <c r="G91" s="603"/>
      <c r="H91" s="589"/>
      <c r="I91" s="590"/>
      <c r="J91" s="590"/>
      <c r="K91" s="590"/>
      <c r="L91" s="590"/>
      <c r="M91" s="591"/>
      <c r="N91" s="589"/>
      <c r="O91" s="590"/>
      <c r="P91" s="590"/>
      <c r="Q91" s="590"/>
      <c r="R91" s="590"/>
      <c r="S91" s="591"/>
      <c r="T91" s="589"/>
      <c r="U91" s="590"/>
      <c r="V91" s="590"/>
      <c r="W91" s="590"/>
      <c r="X91" s="590"/>
      <c r="Y91" s="591"/>
      <c r="Z91" s="562"/>
      <c r="AA91" s="564"/>
      <c r="AB91" s="562"/>
      <c r="AC91" s="564"/>
      <c r="AD91" s="562"/>
      <c r="AE91" s="564"/>
      <c r="AF91" s="562"/>
      <c r="AG91" s="563"/>
      <c r="AH91" s="564"/>
      <c r="AI91" s="562"/>
      <c r="AJ91" s="564"/>
    </row>
    <row r="92" spans="1:36" ht="11.25" customHeight="1">
      <c r="A92" s="215">
        <v>4</v>
      </c>
      <c r="B92" s="592" t="s">
        <v>13</v>
      </c>
      <c r="C92" s="593"/>
      <c r="D92" s="593"/>
      <c r="E92" s="593"/>
      <c r="F92" s="593"/>
      <c r="G92" s="594"/>
      <c r="H92" s="572"/>
      <c r="I92" s="573"/>
      <c r="J92" s="573"/>
      <c r="K92" s="573"/>
      <c r="L92" s="573"/>
      <c r="M92" s="574"/>
      <c r="N92" s="570" t="s">
        <v>289</v>
      </c>
      <c r="O92" s="578">
        <v>2</v>
      </c>
      <c r="P92" s="579"/>
      <c r="Q92" s="560" t="s">
        <v>62</v>
      </c>
      <c r="R92" s="578">
        <v>0</v>
      </c>
      <c r="S92" s="561"/>
      <c r="T92" s="570" t="s">
        <v>289</v>
      </c>
      <c r="U92" s="578">
        <v>3</v>
      </c>
      <c r="V92" s="579"/>
      <c r="W92" s="560" t="s">
        <v>62</v>
      </c>
      <c r="X92" s="578">
        <v>0</v>
      </c>
      <c r="Y92" s="561"/>
      <c r="Z92" s="565">
        <v>6</v>
      </c>
      <c r="AA92" s="561"/>
      <c r="AB92" s="565">
        <v>5</v>
      </c>
      <c r="AC92" s="561"/>
      <c r="AD92" s="565">
        <v>0</v>
      </c>
      <c r="AE92" s="561"/>
      <c r="AF92" s="565">
        <v>5</v>
      </c>
      <c r="AG92" s="560"/>
      <c r="AH92" s="561"/>
      <c r="AI92" s="565">
        <v>1</v>
      </c>
      <c r="AJ92" s="561"/>
    </row>
    <row r="93" spans="1:36" ht="11.25" customHeight="1">
      <c r="A93" s="215"/>
      <c r="B93" s="595"/>
      <c r="C93" s="596"/>
      <c r="D93" s="596"/>
      <c r="E93" s="596"/>
      <c r="F93" s="596"/>
      <c r="G93" s="597"/>
      <c r="H93" s="575"/>
      <c r="I93" s="576"/>
      <c r="J93" s="576"/>
      <c r="K93" s="576"/>
      <c r="L93" s="576"/>
      <c r="M93" s="577"/>
      <c r="N93" s="571"/>
      <c r="O93" s="580"/>
      <c r="P93" s="581"/>
      <c r="Q93" s="563"/>
      <c r="R93" s="580"/>
      <c r="S93" s="564"/>
      <c r="T93" s="571"/>
      <c r="U93" s="580"/>
      <c r="V93" s="581"/>
      <c r="W93" s="563"/>
      <c r="X93" s="580"/>
      <c r="Y93" s="564"/>
      <c r="Z93" s="562"/>
      <c r="AA93" s="564"/>
      <c r="AB93" s="562"/>
      <c r="AC93" s="564"/>
      <c r="AD93" s="562"/>
      <c r="AE93" s="564"/>
      <c r="AF93" s="562"/>
      <c r="AG93" s="563"/>
      <c r="AH93" s="564"/>
      <c r="AI93" s="562"/>
      <c r="AJ93" s="564"/>
    </row>
    <row r="94" spans="1:36" ht="11.25" customHeight="1">
      <c r="A94" s="215">
        <v>5</v>
      </c>
      <c r="B94" s="592" t="s">
        <v>16</v>
      </c>
      <c r="C94" s="593"/>
      <c r="D94" s="593"/>
      <c r="E94" s="593"/>
      <c r="F94" s="593"/>
      <c r="G94" s="594"/>
      <c r="H94" s="570" t="s">
        <v>290</v>
      </c>
      <c r="I94" s="578">
        <v>0</v>
      </c>
      <c r="J94" s="579"/>
      <c r="K94" s="560" t="s">
        <v>62</v>
      </c>
      <c r="L94" s="578">
        <v>2</v>
      </c>
      <c r="M94" s="561"/>
      <c r="N94" s="572"/>
      <c r="O94" s="573"/>
      <c r="P94" s="573"/>
      <c r="Q94" s="573"/>
      <c r="R94" s="573"/>
      <c r="S94" s="574"/>
      <c r="T94" s="570" t="s">
        <v>291</v>
      </c>
      <c r="U94" s="578">
        <v>1</v>
      </c>
      <c r="V94" s="579"/>
      <c r="W94" s="560" t="s">
        <v>62</v>
      </c>
      <c r="X94" s="578">
        <v>1</v>
      </c>
      <c r="Y94" s="561"/>
      <c r="Z94" s="565">
        <v>1</v>
      </c>
      <c r="AA94" s="561"/>
      <c r="AB94" s="565">
        <v>1</v>
      </c>
      <c r="AC94" s="561"/>
      <c r="AD94" s="565">
        <v>3</v>
      </c>
      <c r="AE94" s="561"/>
      <c r="AF94" s="565">
        <v>-2</v>
      </c>
      <c r="AG94" s="560"/>
      <c r="AH94" s="561"/>
      <c r="AI94" s="565">
        <v>2</v>
      </c>
      <c r="AJ94" s="561"/>
    </row>
    <row r="95" spans="1:36" ht="11.25" customHeight="1">
      <c r="A95" s="215"/>
      <c r="B95" s="595"/>
      <c r="C95" s="596"/>
      <c r="D95" s="596"/>
      <c r="E95" s="596"/>
      <c r="F95" s="596"/>
      <c r="G95" s="597"/>
      <c r="H95" s="571"/>
      <c r="I95" s="580"/>
      <c r="J95" s="581"/>
      <c r="K95" s="563"/>
      <c r="L95" s="580"/>
      <c r="M95" s="564"/>
      <c r="N95" s="575"/>
      <c r="O95" s="576"/>
      <c r="P95" s="576"/>
      <c r="Q95" s="576"/>
      <c r="R95" s="576"/>
      <c r="S95" s="577"/>
      <c r="T95" s="571"/>
      <c r="U95" s="580"/>
      <c r="V95" s="581"/>
      <c r="W95" s="563"/>
      <c r="X95" s="580"/>
      <c r="Y95" s="564"/>
      <c r="Z95" s="562"/>
      <c r="AA95" s="564"/>
      <c r="AB95" s="562"/>
      <c r="AC95" s="564"/>
      <c r="AD95" s="562"/>
      <c r="AE95" s="564"/>
      <c r="AF95" s="562"/>
      <c r="AG95" s="563"/>
      <c r="AH95" s="564"/>
      <c r="AI95" s="562"/>
      <c r="AJ95" s="564"/>
    </row>
    <row r="96" spans="1:36" ht="11.25" customHeight="1">
      <c r="A96" s="215">
        <v>6</v>
      </c>
      <c r="B96" s="592" t="s">
        <v>19</v>
      </c>
      <c r="C96" s="593"/>
      <c r="D96" s="593"/>
      <c r="E96" s="593"/>
      <c r="F96" s="593"/>
      <c r="G96" s="594"/>
      <c r="H96" s="570" t="s">
        <v>290</v>
      </c>
      <c r="I96" s="578">
        <v>0</v>
      </c>
      <c r="J96" s="579"/>
      <c r="K96" s="560" t="s">
        <v>62</v>
      </c>
      <c r="L96" s="578">
        <v>3</v>
      </c>
      <c r="M96" s="561"/>
      <c r="N96" s="570" t="s">
        <v>291</v>
      </c>
      <c r="O96" s="578">
        <v>1</v>
      </c>
      <c r="P96" s="579"/>
      <c r="Q96" s="560" t="s">
        <v>62</v>
      </c>
      <c r="R96" s="578">
        <v>1</v>
      </c>
      <c r="S96" s="561"/>
      <c r="T96" s="572"/>
      <c r="U96" s="573"/>
      <c r="V96" s="573"/>
      <c r="W96" s="573"/>
      <c r="X96" s="573"/>
      <c r="Y96" s="574"/>
      <c r="Z96" s="565">
        <v>1</v>
      </c>
      <c r="AA96" s="561"/>
      <c r="AB96" s="565">
        <v>1</v>
      </c>
      <c r="AC96" s="561"/>
      <c r="AD96" s="565">
        <v>4</v>
      </c>
      <c r="AE96" s="561"/>
      <c r="AF96" s="565">
        <v>-3</v>
      </c>
      <c r="AG96" s="560"/>
      <c r="AH96" s="561"/>
      <c r="AI96" s="565">
        <v>3</v>
      </c>
      <c r="AJ96" s="561"/>
    </row>
    <row r="97" spans="1:44" ht="11.25" customHeight="1">
      <c r="A97" s="215"/>
      <c r="B97" s="595"/>
      <c r="C97" s="596"/>
      <c r="D97" s="596"/>
      <c r="E97" s="596"/>
      <c r="F97" s="596"/>
      <c r="G97" s="597"/>
      <c r="H97" s="571"/>
      <c r="I97" s="580"/>
      <c r="J97" s="581"/>
      <c r="K97" s="563"/>
      <c r="L97" s="580"/>
      <c r="M97" s="564"/>
      <c r="N97" s="571"/>
      <c r="O97" s="580"/>
      <c r="P97" s="581"/>
      <c r="Q97" s="563"/>
      <c r="R97" s="580"/>
      <c r="S97" s="564"/>
      <c r="T97" s="575"/>
      <c r="U97" s="576"/>
      <c r="V97" s="576"/>
      <c r="W97" s="576"/>
      <c r="X97" s="576"/>
      <c r="Y97" s="577"/>
      <c r="Z97" s="562"/>
      <c r="AA97" s="564"/>
      <c r="AB97" s="562"/>
      <c r="AC97" s="564"/>
      <c r="AD97" s="562"/>
      <c r="AE97" s="564"/>
      <c r="AF97" s="562"/>
      <c r="AG97" s="563"/>
      <c r="AH97" s="564"/>
      <c r="AI97" s="562"/>
      <c r="AJ97" s="564"/>
    </row>
    <row r="98" spans="1:44" ht="11.25" customHeight="1"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</row>
    <row r="99" spans="1:44" ht="11.25" customHeight="1" thickBot="1"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</row>
    <row r="100" spans="1:44" ht="11.25" customHeight="1">
      <c r="B100" s="621" t="s">
        <v>296</v>
      </c>
      <c r="C100" s="618"/>
      <c r="D100" s="565" t="s">
        <v>24</v>
      </c>
      <c r="E100" s="560"/>
      <c r="F100" s="560"/>
      <c r="G100" s="560"/>
      <c r="H100" s="560"/>
      <c r="I100" s="560"/>
      <c r="J100" s="560"/>
      <c r="K100" s="560"/>
      <c r="L100" s="560"/>
      <c r="M100" s="560"/>
      <c r="N100" s="560"/>
      <c r="O100" s="560"/>
      <c r="P100" s="560"/>
      <c r="Q100" s="560"/>
      <c r="R100" s="560"/>
      <c r="S100" s="560"/>
      <c r="T100" s="560"/>
      <c r="U100" s="561"/>
      <c r="W100" s="559" t="s">
        <v>191</v>
      </c>
      <c r="X100" s="560"/>
      <c r="Y100" s="560"/>
      <c r="Z100" s="561"/>
      <c r="AA100" s="565" t="s">
        <v>292</v>
      </c>
      <c r="AB100" s="560"/>
      <c r="AC100" s="560"/>
      <c r="AD100" s="560"/>
      <c r="AE100" s="560"/>
      <c r="AF100" s="560"/>
      <c r="AG100" s="560"/>
      <c r="AH100" s="560"/>
      <c r="AI100" s="560"/>
      <c r="AJ100" s="561"/>
      <c r="AR100" s="156">
        <v>2</v>
      </c>
    </row>
    <row r="101" spans="1:44" ht="11.25" customHeight="1" thickBot="1">
      <c r="B101" s="619"/>
      <c r="C101" s="620"/>
      <c r="D101" s="562"/>
      <c r="E101" s="563"/>
      <c r="F101" s="563"/>
      <c r="G101" s="563"/>
      <c r="H101" s="563"/>
      <c r="I101" s="563"/>
      <c r="J101" s="563"/>
      <c r="K101" s="563"/>
      <c r="L101" s="563"/>
      <c r="M101" s="563"/>
      <c r="N101" s="563"/>
      <c r="O101" s="563"/>
      <c r="P101" s="563"/>
      <c r="Q101" s="563"/>
      <c r="R101" s="563"/>
      <c r="S101" s="563"/>
      <c r="T101" s="563"/>
      <c r="U101" s="564"/>
      <c r="W101" s="562"/>
      <c r="X101" s="563"/>
      <c r="Y101" s="563"/>
      <c r="Z101" s="564"/>
      <c r="AA101" s="562"/>
      <c r="AB101" s="563"/>
      <c r="AC101" s="563"/>
      <c r="AD101" s="563"/>
      <c r="AE101" s="563"/>
      <c r="AF101" s="563"/>
      <c r="AG101" s="563"/>
      <c r="AH101" s="563"/>
      <c r="AI101" s="563"/>
      <c r="AJ101" s="564"/>
    </row>
    <row r="102" spans="1:44" ht="11.25" customHeight="1"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</row>
    <row r="103" spans="1:44" ht="11.25" customHeight="1">
      <c r="B103" s="598" t="s">
        <v>30</v>
      </c>
      <c r="C103" s="599"/>
      <c r="D103" s="599"/>
      <c r="E103" s="599"/>
      <c r="F103" s="599"/>
      <c r="G103" s="600"/>
      <c r="H103" s="586" t="s">
        <v>27</v>
      </c>
      <c r="I103" s="587"/>
      <c r="J103" s="587"/>
      <c r="K103" s="587"/>
      <c r="L103" s="587"/>
      <c r="M103" s="588"/>
      <c r="N103" s="586" t="s">
        <v>31</v>
      </c>
      <c r="O103" s="587"/>
      <c r="P103" s="587"/>
      <c r="Q103" s="587"/>
      <c r="R103" s="587"/>
      <c r="S103" s="588"/>
      <c r="T103" s="586" t="s">
        <v>292</v>
      </c>
      <c r="U103" s="587"/>
      <c r="V103" s="587"/>
      <c r="W103" s="587"/>
      <c r="X103" s="587"/>
      <c r="Y103" s="588"/>
      <c r="Z103" s="565" t="s">
        <v>101</v>
      </c>
      <c r="AA103" s="561"/>
      <c r="AB103" s="565" t="s">
        <v>98</v>
      </c>
      <c r="AC103" s="561"/>
      <c r="AD103" s="565" t="s">
        <v>102</v>
      </c>
      <c r="AE103" s="561"/>
      <c r="AF103" s="565" t="s">
        <v>103</v>
      </c>
      <c r="AG103" s="560"/>
      <c r="AH103" s="561"/>
      <c r="AI103" s="565" t="s">
        <v>104</v>
      </c>
      <c r="AJ103" s="561"/>
    </row>
    <row r="104" spans="1:44" ht="11.25" customHeight="1">
      <c r="B104" s="601"/>
      <c r="C104" s="602"/>
      <c r="D104" s="602"/>
      <c r="E104" s="602"/>
      <c r="F104" s="602"/>
      <c r="G104" s="603"/>
      <c r="H104" s="589"/>
      <c r="I104" s="590"/>
      <c r="J104" s="590"/>
      <c r="K104" s="590"/>
      <c r="L104" s="590"/>
      <c r="M104" s="591"/>
      <c r="N104" s="589"/>
      <c r="O104" s="590"/>
      <c r="P104" s="590"/>
      <c r="Q104" s="590"/>
      <c r="R104" s="590"/>
      <c r="S104" s="591"/>
      <c r="T104" s="589"/>
      <c r="U104" s="590"/>
      <c r="V104" s="590"/>
      <c r="W104" s="590"/>
      <c r="X104" s="590"/>
      <c r="Y104" s="591"/>
      <c r="Z104" s="562"/>
      <c r="AA104" s="564"/>
      <c r="AB104" s="562"/>
      <c r="AC104" s="564"/>
      <c r="AD104" s="562"/>
      <c r="AE104" s="564"/>
      <c r="AF104" s="562"/>
      <c r="AG104" s="563"/>
      <c r="AH104" s="564"/>
      <c r="AI104" s="562"/>
      <c r="AJ104" s="564"/>
    </row>
    <row r="105" spans="1:44" ht="11.25" customHeight="1">
      <c r="A105" s="215">
        <v>1</v>
      </c>
      <c r="B105" s="592" t="s">
        <v>27</v>
      </c>
      <c r="C105" s="593"/>
      <c r="D105" s="593"/>
      <c r="E105" s="593"/>
      <c r="F105" s="593"/>
      <c r="G105" s="594"/>
      <c r="H105" s="572"/>
      <c r="I105" s="573"/>
      <c r="J105" s="573"/>
      <c r="K105" s="573"/>
      <c r="L105" s="573"/>
      <c r="M105" s="574"/>
      <c r="N105" s="568" t="s">
        <v>290</v>
      </c>
      <c r="O105" s="578">
        <v>0</v>
      </c>
      <c r="P105" s="579"/>
      <c r="Q105" s="566" t="s">
        <v>62</v>
      </c>
      <c r="R105" s="578">
        <v>5</v>
      </c>
      <c r="S105" s="561"/>
      <c r="T105" s="568" t="s">
        <v>290</v>
      </c>
      <c r="U105" s="578">
        <v>0</v>
      </c>
      <c r="V105" s="579"/>
      <c r="W105" s="566" t="s">
        <v>62</v>
      </c>
      <c r="X105" s="578">
        <v>5</v>
      </c>
      <c r="Y105" s="561"/>
      <c r="Z105" s="565">
        <v>0</v>
      </c>
      <c r="AA105" s="561"/>
      <c r="AB105" s="565">
        <v>0</v>
      </c>
      <c r="AC105" s="561"/>
      <c r="AD105" s="565">
        <v>10</v>
      </c>
      <c r="AE105" s="561"/>
      <c r="AF105" s="565">
        <v>-10</v>
      </c>
      <c r="AG105" s="560"/>
      <c r="AH105" s="561"/>
      <c r="AI105" s="565">
        <v>3</v>
      </c>
      <c r="AJ105" s="561"/>
    </row>
    <row r="106" spans="1:44" ht="11.25" customHeight="1">
      <c r="A106" s="215"/>
      <c r="B106" s="595"/>
      <c r="C106" s="596"/>
      <c r="D106" s="596"/>
      <c r="E106" s="596"/>
      <c r="F106" s="596"/>
      <c r="G106" s="597"/>
      <c r="H106" s="575"/>
      <c r="I106" s="576"/>
      <c r="J106" s="576"/>
      <c r="K106" s="576"/>
      <c r="L106" s="576"/>
      <c r="M106" s="577"/>
      <c r="N106" s="569"/>
      <c r="O106" s="580"/>
      <c r="P106" s="581"/>
      <c r="Q106" s="567"/>
      <c r="R106" s="580"/>
      <c r="S106" s="564"/>
      <c r="T106" s="569"/>
      <c r="U106" s="580"/>
      <c r="V106" s="581"/>
      <c r="W106" s="567"/>
      <c r="X106" s="580"/>
      <c r="Y106" s="564"/>
      <c r="Z106" s="562"/>
      <c r="AA106" s="564"/>
      <c r="AB106" s="562"/>
      <c r="AC106" s="564"/>
      <c r="AD106" s="562"/>
      <c r="AE106" s="564"/>
      <c r="AF106" s="562"/>
      <c r="AG106" s="563"/>
      <c r="AH106" s="564"/>
      <c r="AI106" s="562"/>
      <c r="AJ106" s="564"/>
    </row>
    <row r="107" spans="1:44" ht="11.25" customHeight="1">
      <c r="A107" s="215">
        <v>2</v>
      </c>
      <c r="B107" s="592" t="s">
        <v>31</v>
      </c>
      <c r="C107" s="593"/>
      <c r="D107" s="593"/>
      <c r="E107" s="593"/>
      <c r="F107" s="593"/>
      <c r="G107" s="594"/>
      <c r="H107" s="568" t="s">
        <v>289</v>
      </c>
      <c r="I107" s="578">
        <v>5</v>
      </c>
      <c r="J107" s="579"/>
      <c r="K107" s="566" t="s">
        <v>62</v>
      </c>
      <c r="L107" s="578">
        <v>0</v>
      </c>
      <c r="M107" s="561"/>
      <c r="N107" s="572"/>
      <c r="O107" s="573"/>
      <c r="P107" s="573"/>
      <c r="Q107" s="573"/>
      <c r="R107" s="573"/>
      <c r="S107" s="574"/>
      <c r="T107" s="568" t="s">
        <v>290</v>
      </c>
      <c r="U107" s="578">
        <v>0</v>
      </c>
      <c r="V107" s="579"/>
      <c r="W107" s="566" t="s">
        <v>62</v>
      </c>
      <c r="X107" s="578">
        <v>5</v>
      </c>
      <c r="Y107" s="561"/>
      <c r="Z107" s="565">
        <v>3</v>
      </c>
      <c r="AA107" s="561"/>
      <c r="AB107" s="565">
        <v>5</v>
      </c>
      <c r="AC107" s="561"/>
      <c r="AD107" s="565">
        <v>5</v>
      </c>
      <c r="AE107" s="561"/>
      <c r="AF107" s="565">
        <v>0</v>
      </c>
      <c r="AG107" s="560"/>
      <c r="AH107" s="561"/>
      <c r="AI107" s="565">
        <v>2</v>
      </c>
      <c r="AJ107" s="561"/>
    </row>
    <row r="108" spans="1:44" ht="11.25" customHeight="1">
      <c r="A108" s="215"/>
      <c r="B108" s="595"/>
      <c r="C108" s="596"/>
      <c r="D108" s="596"/>
      <c r="E108" s="596"/>
      <c r="F108" s="596"/>
      <c r="G108" s="597"/>
      <c r="H108" s="569"/>
      <c r="I108" s="580"/>
      <c r="J108" s="581"/>
      <c r="K108" s="567"/>
      <c r="L108" s="580"/>
      <c r="M108" s="564"/>
      <c r="N108" s="575"/>
      <c r="O108" s="576"/>
      <c r="P108" s="576"/>
      <c r="Q108" s="576"/>
      <c r="R108" s="576"/>
      <c r="S108" s="577"/>
      <c r="T108" s="569"/>
      <c r="U108" s="580"/>
      <c r="V108" s="581"/>
      <c r="W108" s="567"/>
      <c r="X108" s="580"/>
      <c r="Y108" s="564"/>
      <c r="Z108" s="562"/>
      <c r="AA108" s="564"/>
      <c r="AB108" s="562"/>
      <c r="AC108" s="564"/>
      <c r="AD108" s="562"/>
      <c r="AE108" s="564"/>
      <c r="AF108" s="562"/>
      <c r="AG108" s="563"/>
      <c r="AH108" s="564"/>
      <c r="AI108" s="562"/>
      <c r="AJ108" s="564"/>
    </row>
    <row r="109" spans="1:44" ht="11.25" customHeight="1">
      <c r="A109" s="215">
        <v>3</v>
      </c>
      <c r="B109" s="592" t="s">
        <v>292</v>
      </c>
      <c r="C109" s="593"/>
      <c r="D109" s="593"/>
      <c r="E109" s="593"/>
      <c r="F109" s="593"/>
      <c r="G109" s="594"/>
      <c r="H109" s="568" t="s">
        <v>289</v>
      </c>
      <c r="I109" s="578">
        <v>5</v>
      </c>
      <c r="J109" s="579"/>
      <c r="K109" s="566" t="s">
        <v>62</v>
      </c>
      <c r="L109" s="578">
        <v>0</v>
      </c>
      <c r="M109" s="561"/>
      <c r="N109" s="568" t="s">
        <v>289</v>
      </c>
      <c r="O109" s="578">
        <v>5</v>
      </c>
      <c r="P109" s="579"/>
      <c r="Q109" s="566" t="s">
        <v>62</v>
      </c>
      <c r="R109" s="578">
        <v>0</v>
      </c>
      <c r="S109" s="561"/>
      <c r="T109" s="572"/>
      <c r="U109" s="573"/>
      <c r="V109" s="573"/>
      <c r="W109" s="573"/>
      <c r="X109" s="573"/>
      <c r="Y109" s="574"/>
      <c r="Z109" s="565">
        <v>6</v>
      </c>
      <c r="AA109" s="561"/>
      <c r="AB109" s="565">
        <v>10</v>
      </c>
      <c r="AC109" s="561"/>
      <c r="AD109" s="565">
        <v>0</v>
      </c>
      <c r="AE109" s="561"/>
      <c r="AF109" s="565">
        <v>10</v>
      </c>
      <c r="AG109" s="560"/>
      <c r="AH109" s="561"/>
      <c r="AI109" s="565">
        <v>1</v>
      </c>
      <c r="AJ109" s="561"/>
    </row>
    <row r="110" spans="1:44" ht="11.25" customHeight="1">
      <c r="A110" s="215"/>
      <c r="B110" s="595"/>
      <c r="C110" s="596"/>
      <c r="D110" s="596"/>
      <c r="E110" s="596"/>
      <c r="F110" s="596"/>
      <c r="G110" s="597"/>
      <c r="H110" s="569"/>
      <c r="I110" s="580"/>
      <c r="J110" s="581"/>
      <c r="K110" s="567"/>
      <c r="L110" s="580"/>
      <c r="M110" s="564"/>
      <c r="N110" s="569"/>
      <c r="O110" s="580"/>
      <c r="P110" s="581"/>
      <c r="Q110" s="567"/>
      <c r="R110" s="580"/>
      <c r="S110" s="564"/>
      <c r="T110" s="575"/>
      <c r="U110" s="576"/>
      <c r="V110" s="576"/>
      <c r="W110" s="576"/>
      <c r="X110" s="576"/>
      <c r="Y110" s="577"/>
      <c r="Z110" s="562"/>
      <c r="AA110" s="564"/>
      <c r="AB110" s="562"/>
      <c r="AC110" s="564"/>
      <c r="AD110" s="562"/>
      <c r="AE110" s="564"/>
      <c r="AF110" s="562"/>
      <c r="AG110" s="563"/>
      <c r="AH110" s="564"/>
      <c r="AI110" s="562"/>
      <c r="AJ110" s="564"/>
    </row>
    <row r="111" spans="1:44" ht="11.25" customHeight="1">
      <c r="B111" s="151"/>
      <c r="C111" s="151"/>
      <c r="D111" s="151"/>
      <c r="E111" s="151"/>
      <c r="F111" s="151"/>
      <c r="G111" s="151"/>
    </row>
    <row r="112" spans="1:44" ht="11.25" customHeight="1">
      <c r="B112" s="604" t="s">
        <v>36</v>
      </c>
      <c r="C112" s="599"/>
      <c r="D112" s="599"/>
      <c r="E112" s="599"/>
      <c r="F112" s="599"/>
      <c r="G112" s="600"/>
      <c r="H112" s="586" t="s">
        <v>34</v>
      </c>
      <c r="I112" s="587"/>
      <c r="J112" s="587"/>
      <c r="K112" s="587"/>
      <c r="L112" s="587"/>
      <c r="M112" s="588"/>
      <c r="N112" s="586" t="s">
        <v>293</v>
      </c>
      <c r="O112" s="587"/>
      <c r="P112" s="587"/>
      <c r="Q112" s="587"/>
      <c r="R112" s="587"/>
      <c r="S112" s="588"/>
      <c r="T112" s="605" t="s">
        <v>39</v>
      </c>
      <c r="U112" s="606"/>
      <c r="V112" s="606"/>
      <c r="W112" s="606"/>
      <c r="X112" s="606"/>
      <c r="Y112" s="607"/>
      <c r="Z112" s="565" t="s">
        <v>101</v>
      </c>
      <c r="AA112" s="561"/>
      <c r="AB112" s="565" t="s">
        <v>98</v>
      </c>
      <c r="AC112" s="561"/>
      <c r="AD112" s="565" t="s">
        <v>102</v>
      </c>
      <c r="AE112" s="561"/>
      <c r="AF112" s="565" t="s">
        <v>103</v>
      </c>
      <c r="AG112" s="560"/>
      <c r="AH112" s="561"/>
      <c r="AI112" s="565" t="s">
        <v>104</v>
      </c>
      <c r="AJ112" s="561"/>
    </row>
    <row r="113" spans="1:38" ht="11.25" customHeight="1">
      <c r="B113" s="601"/>
      <c r="C113" s="602"/>
      <c r="D113" s="602"/>
      <c r="E113" s="602"/>
      <c r="F113" s="602"/>
      <c r="G113" s="603"/>
      <c r="H113" s="589"/>
      <c r="I113" s="590"/>
      <c r="J113" s="590"/>
      <c r="K113" s="590"/>
      <c r="L113" s="590"/>
      <c r="M113" s="591"/>
      <c r="N113" s="589"/>
      <c r="O113" s="590"/>
      <c r="P113" s="590"/>
      <c r="Q113" s="590"/>
      <c r="R113" s="590"/>
      <c r="S113" s="591"/>
      <c r="T113" s="608"/>
      <c r="U113" s="609"/>
      <c r="V113" s="609"/>
      <c r="W113" s="609"/>
      <c r="X113" s="609"/>
      <c r="Y113" s="610"/>
      <c r="Z113" s="562"/>
      <c r="AA113" s="564"/>
      <c r="AB113" s="562"/>
      <c r="AC113" s="564"/>
      <c r="AD113" s="562"/>
      <c r="AE113" s="564"/>
      <c r="AF113" s="562"/>
      <c r="AG113" s="563"/>
      <c r="AH113" s="564"/>
      <c r="AI113" s="562"/>
      <c r="AJ113" s="564"/>
    </row>
    <row r="114" spans="1:38" ht="11.25" customHeight="1">
      <c r="A114" s="215">
        <v>4</v>
      </c>
      <c r="B114" s="592" t="s">
        <v>34</v>
      </c>
      <c r="C114" s="593"/>
      <c r="D114" s="593"/>
      <c r="E114" s="593"/>
      <c r="F114" s="593"/>
      <c r="G114" s="594"/>
      <c r="H114" s="572"/>
      <c r="I114" s="573"/>
      <c r="J114" s="573"/>
      <c r="K114" s="573"/>
      <c r="L114" s="573"/>
      <c r="M114" s="574"/>
      <c r="N114" s="570" t="s">
        <v>290</v>
      </c>
      <c r="O114" s="578">
        <v>0</v>
      </c>
      <c r="P114" s="579"/>
      <c r="Q114" s="560" t="s">
        <v>62</v>
      </c>
      <c r="R114" s="578">
        <v>3</v>
      </c>
      <c r="S114" s="561"/>
      <c r="T114" s="570" t="s">
        <v>290</v>
      </c>
      <c r="U114" s="578">
        <v>0</v>
      </c>
      <c r="V114" s="579"/>
      <c r="W114" s="560" t="s">
        <v>62</v>
      </c>
      <c r="X114" s="578">
        <v>4</v>
      </c>
      <c r="Y114" s="561"/>
      <c r="Z114" s="565">
        <v>0</v>
      </c>
      <c r="AA114" s="561"/>
      <c r="AB114" s="565">
        <v>0</v>
      </c>
      <c r="AC114" s="561"/>
      <c r="AD114" s="565">
        <v>7</v>
      </c>
      <c r="AE114" s="561"/>
      <c r="AF114" s="565">
        <v>-7</v>
      </c>
      <c r="AG114" s="560"/>
      <c r="AH114" s="561"/>
      <c r="AI114" s="565">
        <v>3</v>
      </c>
      <c r="AJ114" s="561"/>
    </row>
    <row r="115" spans="1:38" ht="11.25" customHeight="1">
      <c r="A115" s="215"/>
      <c r="B115" s="595"/>
      <c r="C115" s="596"/>
      <c r="D115" s="596"/>
      <c r="E115" s="596"/>
      <c r="F115" s="596"/>
      <c r="G115" s="597"/>
      <c r="H115" s="575"/>
      <c r="I115" s="576"/>
      <c r="J115" s="576"/>
      <c r="K115" s="576"/>
      <c r="L115" s="576"/>
      <c r="M115" s="577"/>
      <c r="N115" s="571"/>
      <c r="O115" s="580"/>
      <c r="P115" s="581"/>
      <c r="Q115" s="563"/>
      <c r="R115" s="580"/>
      <c r="S115" s="564"/>
      <c r="T115" s="571"/>
      <c r="U115" s="580"/>
      <c r="V115" s="581"/>
      <c r="W115" s="563"/>
      <c r="X115" s="580"/>
      <c r="Y115" s="564"/>
      <c r="Z115" s="562"/>
      <c r="AA115" s="564"/>
      <c r="AB115" s="562"/>
      <c r="AC115" s="564"/>
      <c r="AD115" s="562"/>
      <c r="AE115" s="564"/>
      <c r="AF115" s="562"/>
      <c r="AG115" s="563"/>
      <c r="AH115" s="564"/>
      <c r="AI115" s="562"/>
      <c r="AJ115" s="564"/>
    </row>
    <row r="116" spans="1:38" ht="11.25" customHeight="1">
      <c r="A116" s="215">
        <v>5</v>
      </c>
      <c r="B116" s="592" t="s">
        <v>293</v>
      </c>
      <c r="C116" s="593"/>
      <c r="D116" s="593"/>
      <c r="E116" s="593"/>
      <c r="F116" s="593"/>
      <c r="G116" s="594"/>
      <c r="H116" s="570" t="s">
        <v>289</v>
      </c>
      <c r="I116" s="578">
        <v>3</v>
      </c>
      <c r="J116" s="579"/>
      <c r="K116" s="560" t="s">
        <v>62</v>
      </c>
      <c r="L116" s="578">
        <v>0</v>
      </c>
      <c r="M116" s="561"/>
      <c r="N116" s="572"/>
      <c r="O116" s="573"/>
      <c r="P116" s="573"/>
      <c r="Q116" s="573"/>
      <c r="R116" s="573"/>
      <c r="S116" s="574"/>
      <c r="T116" s="570" t="s">
        <v>291</v>
      </c>
      <c r="U116" s="578">
        <v>0</v>
      </c>
      <c r="V116" s="579"/>
      <c r="W116" s="560" t="s">
        <v>62</v>
      </c>
      <c r="X116" s="578">
        <v>0</v>
      </c>
      <c r="Y116" s="561"/>
      <c r="Z116" s="565">
        <v>4</v>
      </c>
      <c r="AA116" s="561"/>
      <c r="AB116" s="565">
        <v>3</v>
      </c>
      <c r="AC116" s="561"/>
      <c r="AD116" s="565">
        <v>0</v>
      </c>
      <c r="AE116" s="561"/>
      <c r="AF116" s="565">
        <v>3</v>
      </c>
      <c r="AG116" s="560"/>
      <c r="AH116" s="561"/>
      <c r="AI116" s="565">
        <v>2</v>
      </c>
      <c r="AJ116" s="561"/>
    </row>
    <row r="117" spans="1:38" ht="11.25" customHeight="1">
      <c r="A117" s="215"/>
      <c r="B117" s="595"/>
      <c r="C117" s="596"/>
      <c r="D117" s="596"/>
      <c r="E117" s="596"/>
      <c r="F117" s="596"/>
      <c r="G117" s="597"/>
      <c r="H117" s="571"/>
      <c r="I117" s="580"/>
      <c r="J117" s="581"/>
      <c r="K117" s="563"/>
      <c r="L117" s="580"/>
      <c r="M117" s="564"/>
      <c r="N117" s="575"/>
      <c r="O117" s="576"/>
      <c r="P117" s="576"/>
      <c r="Q117" s="576"/>
      <c r="R117" s="576"/>
      <c r="S117" s="577"/>
      <c r="T117" s="571"/>
      <c r="U117" s="580"/>
      <c r="V117" s="581"/>
      <c r="W117" s="563"/>
      <c r="X117" s="580"/>
      <c r="Y117" s="564"/>
      <c r="Z117" s="562"/>
      <c r="AA117" s="564"/>
      <c r="AB117" s="562"/>
      <c r="AC117" s="564"/>
      <c r="AD117" s="562"/>
      <c r="AE117" s="564"/>
      <c r="AF117" s="562"/>
      <c r="AG117" s="563"/>
      <c r="AH117" s="564"/>
      <c r="AI117" s="562"/>
      <c r="AJ117" s="564"/>
    </row>
    <row r="118" spans="1:38" ht="11.25" customHeight="1">
      <c r="A118" s="215">
        <v>6</v>
      </c>
      <c r="B118" s="611" t="s">
        <v>39</v>
      </c>
      <c r="C118" s="612"/>
      <c r="D118" s="612"/>
      <c r="E118" s="612"/>
      <c r="F118" s="612"/>
      <c r="G118" s="613"/>
      <c r="H118" s="570" t="s">
        <v>289</v>
      </c>
      <c r="I118" s="578">
        <v>4</v>
      </c>
      <c r="J118" s="579"/>
      <c r="K118" s="560" t="s">
        <v>62</v>
      </c>
      <c r="L118" s="578">
        <v>0</v>
      </c>
      <c r="M118" s="561"/>
      <c r="N118" s="570" t="s">
        <v>291</v>
      </c>
      <c r="O118" s="578">
        <v>0</v>
      </c>
      <c r="P118" s="579"/>
      <c r="Q118" s="560" t="s">
        <v>62</v>
      </c>
      <c r="R118" s="578">
        <v>0</v>
      </c>
      <c r="S118" s="561"/>
      <c r="T118" s="572"/>
      <c r="U118" s="573"/>
      <c r="V118" s="573"/>
      <c r="W118" s="573"/>
      <c r="X118" s="573"/>
      <c r="Y118" s="574"/>
      <c r="Z118" s="565">
        <v>4</v>
      </c>
      <c r="AA118" s="561"/>
      <c r="AB118" s="565">
        <v>4</v>
      </c>
      <c r="AC118" s="561"/>
      <c r="AD118" s="565">
        <v>0</v>
      </c>
      <c r="AE118" s="561"/>
      <c r="AF118" s="565">
        <v>4</v>
      </c>
      <c r="AG118" s="560"/>
      <c r="AH118" s="561"/>
      <c r="AI118" s="565">
        <v>1</v>
      </c>
      <c r="AJ118" s="561"/>
    </row>
    <row r="119" spans="1:38" ht="11.25" customHeight="1">
      <c r="A119" s="215"/>
      <c r="B119" s="614"/>
      <c r="C119" s="615"/>
      <c r="D119" s="615"/>
      <c r="E119" s="615"/>
      <c r="F119" s="615"/>
      <c r="G119" s="616"/>
      <c r="H119" s="571"/>
      <c r="I119" s="580"/>
      <c r="J119" s="581"/>
      <c r="K119" s="563"/>
      <c r="L119" s="580"/>
      <c r="M119" s="564"/>
      <c r="N119" s="571"/>
      <c r="O119" s="580"/>
      <c r="P119" s="581"/>
      <c r="Q119" s="563"/>
      <c r="R119" s="580"/>
      <c r="S119" s="564"/>
      <c r="T119" s="575"/>
      <c r="U119" s="576"/>
      <c r="V119" s="576"/>
      <c r="W119" s="576"/>
      <c r="X119" s="576"/>
      <c r="Y119" s="577"/>
      <c r="Z119" s="562"/>
      <c r="AA119" s="564"/>
      <c r="AB119" s="562"/>
      <c r="AC119" s="564"/>
      <c r="AD119" s="562"/>
      <c r="AE119" s="564"/>
      <c r="AF119" s="562"/>
      <c r="AG119" s="563"/>
      <c r="AH119" s="564"/>
      <c r="AI119" s="562"/>
      <c r="AJ119" s="564"/>
    </row>
    <row r="120" spans="1:38" ht="11.25" customHeight="1"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28"/>
      <c r="AC120" s="128"/>
      <c r="AD120" s="128"/>
      <c r="AE120" s="128"/>
      <c r="AF120" s="128"/>
      <c r="AG120" s="128"/>
      <c r="AH120" s="128"/>
      <c r="AI120" s="128"/>
      <c r="AJ120" s="128"/>
      <c r="AK120" s="128"/>
      <c r="AL120" s="128"/>
    </row>
  </sheetData>
  <mergeCells count="691">
    <mergeCell ref="B4:C5"/>
    <mergeCell ref="B28:C29"/>
    <mergeCell ref="B52:C53"/>
    <mergeCell ref="B78:C79"/>
    <mergeCell ref="B100:C101"/>
    <mergeCell ref="AI118:AJ119"/>
    <mergeCell ref="B116:G117"/>
    <mergeCell ref="A1:AP2"/>
    <mergeCell ref="A75:AP76"/>
    <mergeCell ref="B35:G36"/>
    <mergeCell ref="N35:S36"/>
    <mergeCell ref="AI114:AJ115"/>
    <mergeCell ref="B112:G113"/>
    <mergeCell ref="H112:M113"/>
    <mergeCell ref="N112:S113"/>
    <mergeCell ref="T112:Y113"/>
    <mergeCell ref="U105:V106"/>
    <mergeCell ref="AI105:AJ106"/>
    <mergeCell ref="B107:G108"/>
    <mergeCell ref="N107:S108"/>
    <mergeCell ref="AF107:AH108"/>
    <mergeCell ref="B105:G106"/>
    <mergeCell ref="H105:M106"/>
    <mergeCell ref="D100:U101"/>
    <mergeCell ref="Z112:AA113"/>
    <mergeCell ref="AB112:AC113"/>
    <mergeCell ref="AD112:AE113"/>
    <mergeCell ref="AF112:AH113"/>
    <mergeCell ref="N116:S117"/>
    <mergeCell ref="AF116:AH117"/>
    <mergeCell ref="B114:G115"/>
    <mergeCell ref="H114:M115"/>
    <mergeCell ref="R114:S115"/>
    <mergeCell ref="X114:Y115"/>
    <mergeCell ref="Z114:AA115"/>
    <mergeCell ref="AB114:AC115"/>
    <mergeCell ref="AD114:AE115"/>
    <mergeCell ref="AF114:AH115"/>
    <mergeCell ref="O114:P115"/>
    <mergeCell ref="U114:V115"/>
    <mergeCell ref="T116:T117"/>
    <mergeCell ref="B118:G119"/>
    <mergeCell ref="T118:Y119"/>
    <mergeCell ref="L118:M119"/>
    <mergeCell ref="R118:S119"/>
    <mergeCell ref="Z118:AA119"/>
    <mergeCell ref="AB118:AC119"/>
    <mergeCell ref="AD118:AE119"/>
    <mergeCell ref="AF118:AH119"/>
    <mergeCell ref="I118:J119"/>
    <mergeCell ref="O118:P119"/>
    <mergeCell ref="AI112:AJ113"/>
    <mergeCell ref="T90:Y91"/>
    <mergeCell ref="Z90:AA91"/>
    <mergeCell ref="AB90:AC91"/>
    <mergeCell ref="AD90:AE91"/>
    <mergeCell ref="AF90:AH91"/>
    <mergeCell ref="B103:G104"/>
    <mergeCell ref="H103:M104"/>
    <mergeCell ref="N103:S104"/>
    <mergeCell ref="T103:Y104"/>
    <mergeCell ref="Z103:AA104"/>
    <mergeCell ref="AB103:AC104"/>
    <mergeCell ref="AD103:AE104"/>
    <mergeCell ref="AF103:AH104"/>
    <mergeCell ref="B96:G97"/>
    <mergeCell ref="T96:Y97"/>
    <mergeCell ref="AF96:AH97"/>
    <mergeCell ref="B94:G95"/>
    <mergeCell ref="N94:S95"/>
    <mergeCell ref="AF94:AH95"/>
    <mergeCell ref="AI109:AJ110"/>
    <mergeCell ref="B90:G91"/>
    <mergeCell ref="L109:M110"/>
    <mergeCell ref="R109:S110"/>
    <mergeCell ref="B70:G71"/>
    <mergeCell ref="T70:Y71"/>
    <mergeCell ref="AL70:AN71"/>
    <mergeCell ref="B68:G69"/>
    <mergeCell ref="N68:S69"/>
    <mergeCell ref="AL68:AN69"/>
    <mergeCell ref="O92:P93"/>
    <mergeCell ref="U92:V93"/>
    <mergeCell ref="AI92:AJ93"/>
    <mergeCell ref="B81:G82"/>
    <mergeCell ref="H81:M82"/>
    <mergeCell ref="N81:S82"/>
    <mergeCell ref="T81:Y82"/>
    <mergeCell ref="Z81:AA82"/>
    <mergeCell ref="AB81:AC82"/>
    <mergeCell ref="AD81:AE82"/>
    <mergeCell ref="AF81:AH82"/>
    <mergeCell ref="AI81:AJ82"/>
    <mergeCell ref="B72:G73"/>
    <mergeCell ref="Z72:AE73"/>
    <mergeCell ref="AL72:AN73"/>
    <mergeCell ref="AI90:AJ91"/>
    <mergeCell ref="B92:G93"/>
    <mergeCell ref="H92:M93"/>
    <mergeCell ref="AO64:AP65"/>
    <mergeCell ref="B66:G67"/>
    <mergeCell ref="H66:M67"/>
    <mergeCell ref="AL66:AN67"/>
    <mergeCell ref="B64:G65"/>
    <mergeCell ref="H64:M65"/>
    <mergeCell ref="N64:S65"/>
    <mergeCell ref="T64:Y65"/>
    <mergeCell ref="Z64:AE65"/>
    <mergeCell ref="AF64:AG65"/>
    <mergeCell ref="AH64:AI65"/>
    <mergeCell ref="AJ64:AK65"/>
    <mergeCell ref="AL64:AN65"/>
    <mergeCell ref="AO66:AP67"/>
    <mergeCell ref="R66:S67"/>
    <mergeCell ref="X66:Y67"/>
    <mergeCell ref="AD66:AE67"/>
    <mergeCell ref="AC66:AC67"/>
    <mergeCell ref="AO48:AP49"/>
    <mergeCell ref="D52:U53"/>
    <mergeCell ref="B55:G56"/>
    <mergeCell ref="H55:M56"/>
    <mergeCell ref="N55:S56"/>
    <mergeCell ref="T55:Y56"/>
    <mergeCell ref="AF55:AH56"/>
    <mergeCell ref="AI55:AJ56"/>
    <mergeCell ref="B48:G49"/>
    <mergeCell ref="Z48:AE49"/>
    <mergeCell ref="AL48:AN49"/>
    <mergeCell ref="B46:G47"/>
    <mergeCell ref="T46:Y47"/>
    <mergeCell ref="AL46:AN47"/>
    <mergeCell ref="B44:G45"/>
    <mergeCell ref="N44:S45"/>
    <mergeCell ref="AL44:AN45"/>
    <mergeCell ref="I48:J49"/>
    <mergeCell ref="O48:P49"/>
    <mergeCell ref="U48:V49"/>
    <mergeCell ref="B33:G34"/>
    <mergeCell ref="H33:M34"/>
    <mergeCell ref="AF33:AH34"/>
    <mergeCell ref="O33:P34"/>
    <mergeCell ref="U33:V34"/>
    <mergeCell ref="AI33:AJ34"/>
    <mergeCell ref="AO40:AP41"/>
    <mergeCell ref="B42:G43"/>
    <mergeCell ref="H42:M43"/>
    <mergeCell ref="AL42:AN43"/>
    <mergeCell ref="AF40:AG41"/>
    <mergeCell ref="AH40:AI41"/>
    <mergeCell ref="AJ40:AK41"/>
    <mergeCell ref="B40:G41"/>
    <mergeCell ref="H40:M41"/>
    <mergeCell ref="N40:S41"/>
    <mergeCell ref="T40:Y41"/>
    <mergeCell ref="Z40:AE41"/>
    <mergeCell ref="AL40:AN41"/>
    <mergeCell ref="AF35:AH36"/>
    <mergeCell ref="AO42:AP43"/>
    <mergeCell ref="I35:J36"/>
    <mergeCell ref="U35:V36"/>
    <mergeCell ref="AI35:AJ36"/>
    <mergeCell ref="N31:S32"/>
    <mergeCell ref="T31:Y32"/>
    <mergeCell ref="Z31:AA32"/>
    <mergeCell ref="AB31:AC32"/>
    <mergeCell ref="AD31:AE32"/>
    <mergeCell ref="AF31:AH32"/>
    <mergeCell ref="AI31:AJ32"/>
    <mergeCell ref="R33:S34"/>
    <mergeCell ref="X33:Y34"/>
    <mergeCell ref="Z33:AA34"/>
    <mergeCell ref="AB33:AC34"/>
    <mergeCell ref="AD33:AE34"/>
    <mergeCell ref="AF13:AH14"/>
    <mergeCell ref="I13:J14"/>
    <mergeCell ref="O13:P14"/>
    <mergeCell ref="AI13:AJ14"/>
    <mergeCell ref="B13:G14"/>
    <mergeCell ref="T13:Y14"/>
    <mergeCell ref="B18:G19"/>
    <mergeCell ref="H18:M19"/>
    <mergeCell ref="B22:G23"/>
    <mergeCell ref="T22:Y23"/>
    <mergeCell ref="B20:G21"/>
    <mergeCell ref="N20:S21"/>
    <mergeCell ref="B16:G17"/>
    <mergeCell ref="H16:M17"/>
    <mergeCell ref="N16:S17"/>
    <mergeCell ref="T16:Y17"/>
    <mergeCell ref="Z16:AE17"/>
    <mergeCell ref="AF16:AG17"/>
    <mergeCell ref="AH16:AI17"/>
    <mergeCell ref="AJ16:AK17"/>
    <mergeCell ref="I20:J21"/>
    <mergeCell ref="U20:V21"/>
    <mergeCell ref="AA20:AB21"/>
    <mergeCell ref="L20:M21"/>
    <mergeCell ref="AF7:AH8"/>
    <mergeCell ref="AI7:AJ8"/>
    <mergeCell ref="B7:G8"/>
    <mergeCell ref="H7:M8"/>
    <mergeCell ref="N7:S8"/>
    <mergeCell ref="T7:Y8"/>
    <mergeCell ref="Z7:AA8"/>
    <mergeCell ref="AB7:AC8"/>
    <mergeCell ref="AD7:AE8"/>
    <mergeCell ref="D4:U5"/>
    <mergeCell ref="Z55:AA56"/>
    <mergeCell ref="AB55:AC56"/>
    <mergeCell ref="AD55:AE56"/>
    <mergeCell ref="B57:G58"/>
    <mergeCell ref="H57:M58"/>
    <mergeCell ref="B37:G38"/>
    <mergeCell ref="T37:Y38"/>
    <mergeCell ref="O9:P10"/>
    <mergeCell ref="U9:V10"/>
    <mergeCell ref="B11:G12"/>
    <mergeCell ref="N11:S12"/>
    <mergeCell ref="L11:M12"/>
    <mergeCell ref="X11:Y12"/>
    <mergeCell ref="Z11:AA12"/>
    <mergeCell ref="AB11:AC12"/>
    <mergeCell ref="AD11:AE12"/>
    <mergeCell ref="I11:J12"/>
    <mergeCell ref="U11:V12"/>
    <mergeCell ref="R9:S10"/>
    <mergeCell ref="X9:Y10"/>
    <mergeCell ref="Z9:AA10"/>
    <mergeCell ref="AB9:AC10"/>
    <mergeCell ref="AD9:AE10"/>
    <mergeCell ref="AI85:AJ86"/>
    <mergeCell ref="AF37:AH38"/>
    <mergeCell ref="B9:G10"/>
    <mergeCell ref="H9:M10"/>
    <mergeCell ref="B83:G84"/>
    <mergeCell ref="H83:M84"/>
    <mergeCell ref="AF83:AH84"/>
    <mergeCell ref="AF57:AH58"/>
    <mergeCell ref="B59:G60"/>
    <mergeCell ref="N59:S60"/>
    <mergeCell ref="AF59:AH60"/>
    <mergeCell ref="B61:G62"/>
    <mergeCell ref="T61:Y62"/>
    <mergeCell ref="AF61:AH62"/>
    <mergeCell ref="D78:U79"/>
    <mergeCell ref="AI9:AJ10"/>
    <mergeCell ref="AF9:AH10"/>
    <mergeCell ref="AF11:AH12"/>
    <mergeCell ref="AI11:AJ12"/>
    <mergeCell ref="L13:M14"/>
    <mergeCell ref="R13:S14"/>
    <mergeCell ref="Z13:AA14"/>
    <mergeCell ref="AB13:AC14"/>
    <mergeCell ref="AD13:AE14"/>
    <mergeCell ref="B85:G86"/>
    <mergeCell ref="N85:S86"/>
    <mergeCell ref="L85:M86"/>
    <mergeCell ref="X85:Y86"/>
    <mergeCell ref="Z85:AA86"/>
    <mergeCell ref="AB85:AC86"/>
    <mergeCell ref="AD85:AE86"/>
    <mergeCell ref="AF85:AH86"/>
    <mergeCell ref="I85:J86"/>
    <mergeCell ref="U85:V86"/>
    <mergeCell ref="B87:G88"/>
    <mergeCell ref="T87:Y88"/>
    <mergeCell ref="L87:M88"/>
    <mergeCell ref="R87:S88"/>
    <mergeCell ref="Z87:AA88"/>
    <mergeCell ref="AB87:AC88"/>
    <mergeCell ref="AD87:AE88"/>
    <mergeCell ref="AF87:AH88"/>
    <mergeCell ref="I87:J88"/>
    <mergeCell ref="O87:P88"/>
    <mergeCell ref="AI87:AJ88"/>
    <mergeCell ref="L96:M97"/>
    <mergeCell ref="R96:S97"/>
    <mergeCell ref="Z96:AA97"/>
    <mergeCell ref="AB96:AC97"/>
    <mergeCell ref="AD96:AE97"/>
    <mergeCell ref="I96:J97"/>
    <mergeCell ref="O96:P97"/>
    <mergeCell ref="AI96:AJ97"/>
    <mergeCell ref="AF92:AH93"/>
    <mergeCell ref="H90:M91"/>
    <mergeCell ref="N90:S91"/>
    <mergeCell ref="W92:W93"/>
    <mergeCell ref="W94:W95"/>
    <mergeCell ref="T94:T95"/>
    <mergeCell ref="Q96:Q97"/>
    <mergeCell ref="N96:N97"/>
    <mergeCell ref="K96:K97"/>
    <mergeCell ref="Z109:AA110"/>
    <mergeCell ref="AB109:AC110"/>
    <mergeCell ref="AD109:AE110"/>
    <mergeCell ref="B109:G110"/>
    <mergeCell ref="T109:Y110"/>
    <mergeCell ref="AF109:AH110"/>
    <mergeCell ref="I109:J110"/>
    <mergeCell ref="O109:P110"/>
    <mergeCell ref="L35:M36"/>
    <mergeCell ref="X35:Y36"/>
    <mergeCell ref="Z35:AA36"/>
    <mergeCell ref="AB35:AC36"/>
    <mergeCell ref="AD35:AE36"/>
    <mergeCell ref="I37:J38"/>
    <mergeCell ref="O37:P38"/>
    <mergeCell ref="O57:P58"/>
    <mergeCell ref="U57:V58"/>
    <mergeCell ref="Z83:AA84"/>
    <mergeCell ref="AB83:AC84"/>
    <mergeCell ref="AD83:AE84"/>
    <mergeCell ref="O61:P62"/>
    <mergeCell ref="I70:J71"/>
    <mergeCell ref="O70:P71"/>
    <mergeCell ref="AA70:AB71"/>
    <mergeCell ref="AI37:AJ38"/>
    <mergeCell ref="L37:M38"/>
    <mergeCell ref="R37:S38"/>
    <mergeCell ref="Z37:AA38"/>
    <mergeCell ref="AB37:AC38"/>
    <mergeCell ref="AD37:AE38"/>
    <mergeCell ref="L48:M49"/>
    <mergeCell ref="R48:S49"/>
    <mergeCell ref="X48:Y49"/>
    <mergeCell ref="AF48:AG49"/>
    <mergeCell ref="AH48:AI49"/>
    <mergeCell ref="AJ48:AK49"/>
    <mergeCell ref="AI57:AJ58"/>
    <mergeCell ref="R57:S58"/>
    <mergeCell ref="X57:Y58"/>
    <mergeCell ref="Z57:AA58"/>
    <mergeCell ref="AB57:AC58"/>
    <mergeCell ref="AD57:AE58"/>
    <mergeCell ref="AJ66:AK67"/>
    <mergeCell ref="I68:J69"/>
    <mergeCell ref="U68:V69"/>
    <mergeCell ref="AA68:AB69"/>
    <mergeCell ref="I59:J60"/>
    <mergeCell ref="U59:V60"/>
    <mergeCell ref="AI59:AJ60"/>
    <mergeCell ref="L59:M60"/>
    <mergeCell ref="X59:Y60"/>
    <mergeCell ref="Z59:AA60"/>
    <mergeCell ref="AB59:AC60"/>
    <mergeCell ref="AD59:AE60"/>
    <mergeCell ref="L61:M62"/>
    <mergeCell ref="R61:S62"/>
    <mergeCell ref="Z61:AA62"/>
    <mergeCell ref="AB61:AC62"/>
    <mergeCell ref="AD61:AE62"/>
    <mergeCell ref="I61:J62"/>
    <mergeCell ref="I107:J108"/>
    <mergeCell ref="U107:V108"/>
    <mergeCell ref="AI107:AJ108"/>
    <mergeCell ref="L107:M108"/>
    <mergeCell ref="X107:Y108"/>
    <mergeCell ref="Z107:AA108"/>
    <mergeCell ref="AB107:AC108"/>
    <mergeCell ref="AD107:AE108"/>
    <mergeCell ref="R92:S93"/>
    <mergeCell ref="X92:Y93"/>
    <mergeCell ref="Z92:AA93"/>
    <mergeCell ref="AB92:AC93"/>
    <mergeCell ref="AD92:AE93"/>
    <mergeCell ref="I94:J95"/>
    <mergeCell ref="U94:V95"/>
    <mergeCell ref="AI94:AJ95"/>
    <mergeCell ref="L94:M95"/>
    <mergeCell ref="X94:Y95"/>
    <mergeCell ref="Z94:AA95"/>
    <mergeCell ref="AB94:AC95"/>
    <mergeCell ref="AD94:AE95"/>
    <mergeCell ref="AI103:AJ104"/>
    <mergeCell ref="AF105:AH106"/>
    <mergeCell ref="O105:P106"/>
    <mergeCell ref="AO70:AP71"/>
    <mergeCell ref="R105:S106"/>
    <mergeCell ref="X105:Y106"/>
    <mergeCell ref="Z105:AA106"/>
    <mergeCell ref="AB105:AC106"/>
    <mergeCell ref="AD105:AE106"/>
    <mergeCell ref="I72:J73"/>
    <mergeCell ref="O72:P73"/>
    <mergeCell ref="U72:V73"/>
    <mergeCell ref="AO72:AP73"/>
    <mergeCell ref="L72:M73"/>
    <mergeCell ref="R72:S73"/>
    <mergeCell ref="X72:Y73"/>
    <mergeCell ref="AF72:AG73"/>
    <mergeCell ref="AH72:AI73"/>
    <mergeCell ref="AJ72:AK73"/>
    <mergeCell ref="O83:P84"/>
    <mergeCell ref="U83:V84"/>
    <mergeCell ref="AI83:AJ84"/>
    <mergeCell ref="R83:S84"/>
    <mergeCell ref="X83:Y84"/>
    <mergeCell ref="W72:W73"/>
    <mergeCell ref="W83:W84"/>
    <mergeCell ref="W85:W86"/>
    <mergeCell ref="AO68:AP69"/>
    <mergeCell ref="L68:M69"/>
    <mergeCell ref="X68:Y69"/>
    <mergeCell ref="AD68:AE69"/>
    <mergeCell ref="AF68:AG69"/>
    <mergeCell ref="AH68:AI69"/>
    <mergeCell ref="AJ68:AK69"/>
    <mergeCell ref="I46:J47"/>
    <mergeCell ref="O46:P47"/>
    <mergeCell ref="AA46:AB47"/>
    <mergeCell ref="AO46:AP47"/>
    <mergeCell ref="L46:M47"/>
    <mergeCell ref="R46:S47"/>
    <mergeCell ref="AD46:AE47"/>
    <mergeCell ref="AF46:AG47"/>
    <mergeCell ref="AH46:AI47"/>
    <mergeCell ref="AJ46:AK47"/>
    <mergeCell ref="W48:W49"/>
    <mergeCell ref="W57:W58"/>
    <mergeCell ref="W59:W60"/>
    <mergeCell ref="W66:W67"/>
    <mergeCell ref="W68:W69"/>
    <mergeCell ref="AF66:AG67"/>
    <mergeCell ref="AH66:AI67"/>
    <mergeCell ref="AO20:AP21"/>
    <mergeCell ref="AL20:AN21"/>
    <mergeCell ref="I116:J117"/>
    <mergeCell ref="U116:V117"/>
    <mergeCell ref="AI116:AJ117"/>
    <mergeCell ref="L116:M117"/>
    <mergeCell ref="X116:Y117"/>
    <mergeCell ref="Z116:AA117"/>
    <mergeCell ref="AB116:AC117"/>
    <mergeCell ref="AD116:AE117"/>
    <mergeCell ref="R42:S43"/>
    <mergeCell ref="X42:Y43"/>
    <mergeCell ref="AD42:AE43"/>
    <mergeCell ref="AF42:AG43"/>
    <mergeCell ref="AH42:AI43"/>
    <mergeCell ref="AJ42:AK43"/>
    <mergeCell ref="I44:J45"/>
    <mergeCell ref="U44:V45"/>
    <mergeCell ref="AA44:AB45"/>
    <mergeCell ref="AO44:AP45"/>
    <mergeCell ref="L44:M45"/>
    <mergeCell ref="X44:Y45"/>
    <mergeCell ref="AD44:AE45"/>
    <mergeCell ref="AF44:AG45"/>
    <mergeCell ref="AL16:AN17"/>
    <mergeCell ref="AO16:AP17"/>
    <mergeCell ref="O18:P19"/>
    <mergeCell ref="U18:V19"/>
    <mergeCell ref="AA18:AB19"/>
    <mergeCell ref="AO18:AP19"/>
    <mergeCell ref="R18:S19"/>
    <mergeCell ref="X18:Y19"/>
    <mergeCell ref="AD18:AE19"/>
    <mergeCell ref="AF18:AG19"/>
    <mergeCell ref="AH18:AI19"/>
    <mergeCell ref="AJ18:AK19"/>
    <mergeCell ref="AL18:AN19"/>
    <mergeCell ref="AC18:AC19"/>
    <mergeCell ref="X20:Y21"/>
    <mergeCell ref="AD20:AE21"/>
    <mergeCell ref="AF20:AG21"/>
    <mergeCell ref="AH20:AI21"/>
    <mergeCell ref="AJ20:AK21"/>
    <mergeCell ref="L70:M71"/>
    <mergeCell ref="R70:S71"/>
    <mergeCell ref="AD70:AE71"/>
    <mergeCell ref="AF70:AG71"/>
    <mergeCell ref="AH70:AI71"/>
    <mergeCell ref="AJ70:AK71"/>
    <mergeCell ref="AH44:AI45"/>
    <mergeCell ref="AJ44:AK45"/>
    <mergeCell ref="O66:P67"/>
    <mergeCell ref="U66:V67"/>
    <mergeCell ref="AA66:AB67"/>
    <mergeCell ref="AI61:AJ62"/>
    <mergeCell ref="O42:P43"/>
    <mergeCell ref="U42:V43"/>
    <mergeCell ref="AA42:AB43"/>
    <mergeCell ref="D28:U29"/>
    <mergeCell ref="B31:G32"/>
    <mergeCell ref="H31:M32"/>
    <mergeCell ref="B24:G25"/>
    <mergeCell ref="AL24:AN25"/>
    <mergeCell ref="I24:J25"/>
    <mergeCell ref="O24:P25"/>
    <mergeCell ref="U24:V25"/>
    <mergeCell ref="AO24:AP25"/>
    <mergeCell ref="L24:M25"/>
    <mergeCell ref="R24:S25"/>
    <mergeCell ref="X24:Y25"/>
    <mergeCell ref="AF24:AG25"/>
    <mergeCell ref="AH24:AI25"/>
    <mergeCell ref="AJ24:AK25"/>
    <mergeCell ref="I22:J23"/>
    <mergeCell ref="O22:P23"/>
    <mergeCell ref="AA22:AB23"/>
    <mergeCell ref="AO22:AP23"/>
    <mergeCell ref="L22:M23"/>
    <mergeCell ref="R22:S23"/>
    <mergeCell ref="AD22:AE23"/>
    <mergeCell ref="AF22:AG23"/>
    <mergeCell ref="AH22:AI23"/>
    <mergeCell ref="AJ22:AK23"/>
    <mergeCell ref="AL22:AN23"/>
    <mergeCell ref="AC68:AC69"/>
    <mergeCell ref="AC70:AC71"/>
    <mergeCell ref="Z18:Z19"/>
    <mergeCell ref="Z20:Z21"/>
    <mergeCell ref="Z22:Z23"/>
    <mergeCell ref="Z42:Z43"/>
    <mergeCell ref="Z44:Z45"/>
    <mergeCell ref="Z46:Z47"/>
    <mergeCell ref="Z66:Z67"/>
    <mergeCell ref="Z68:Z69"/>
    <mergeCell ref="Z70:Z71"/>
    <mergeCell ref="Z24:AE25"/>
    <mergeCell ref="W105:W106"/>
    <mergeCell ref="W107:W108"/>
    <mergeCell ref="W114:W115"/>
    <mergeCell ref="W116:W117"/>
    <mergeCell ref="Q114:Q115"/>
    <mergeCell ref="Q118:Q119"/>
    <mergeCell ref="T9:T10"/>
    <mergeCell ref="T11:T12"/>
    <mergeCell ref="T18:T19"/>
    <mergeCell ref="T20:T21"/>
    <mergeCell ref="T24:T25"/>
    <mergeCell ref="T33:T34"/>
    <mergeCell ref="T35:T36"/>
    <mergeCell ref="T42:T43"/>
    <mergeCell ref="T44:T45"/>
    <mergeCell ref="T48:T49"/>
    <mergeCell ref="T57:T58"/>
    <mergeCell ref="T59:T60"/>
    <mergeCell ref="T66:T67"/>
    <mergeCell ref="T68:T69"/>
    <mergeCell ref="T72:T73"/>
    <mergeCell ref="T83:T84"/>
    <mergeCell ref="T85:T86"/>
    <mergeCell ref="T92:T93"/>
    <mergeCell ref="T105:T106"/>
    <mergeCell ref="T107:T108"/>
    <mergeCell ref="T114:T115"/>
    <mergeCell ref="N109:N110"/>
    <mergeCell ref="N114:N115"/>
    <mergeCell ref="N118:N119"/>
    <mergeCell ref="Q9:Q10"/>
    <mergeCell ref="Q13:Q14"/>
    <mergeCell ref="Q18:Q19"/>
    <mergeCell ref="Q22:Q23"/>
    <mergeCell ref="Q24:Q25"/>
    <mergeCell ref="Q33:Q34"/>
    <mergeCell ref="Q37:Q38"/>
    <mergeCell ref="Q42:Q43"/>
    <mergeCell ref="Q46:Q47"/>
    <mergeCell ref="Q48:Q49"/>
    <mergeCell ref="Q57:Q58"/>
    <mergeCell ref="Q61:Q62"/>
    <mergeCell ref="Q66:Q67"/>
    <mergeCell ref="Q70:Q71"/>
    <mergeCell ref="Q72:Q73"/>
    <mergeCell ref="Q83:Q84"/>
    <mergeCell ref="Q87:Q88"/>
    <mergeCell ref="Q92:Q93"/>
    <mergeCell ref="Q105:Q106"/>
    <mergeCell ref="Q109:Q110"/>
    <mergeCell ref="K107:K108"/>
    <mergeCell ref="K109:K110"/>
    <mergeCell ref="K116:K117"/>
    <mergeCell ref="K118:K119"/>
    <mergeCell ref="N9:N10"/>
    <mergeCell ref="N13:N14"/>
    <mergeCell ref="N18:N19"/>
    <mergeCell ref="N22:N23"/>
    <mergeCell ref="N24:N25"/>
    <mergeCell ref="N33:N34"/>
    <mergeCell ref="N37:N38"/>
    <mergeCell ref="N42:N43"/>
    <mergeCell ref="N46:N47"/>
    <mergeCell ref="N48:N49"/>
    <mergeCell ref="N57:N58"/>
    <mergeCell ref="N61:N62"/>
    <mergeCell ref="N66:N67"/>
    <mergeCell ref="N70:N71"/>
    <mergeCell ref="N72:N73"/>
    <mergeCell ref="N83:N84"/>
    <mergeCell ref="N87:N88"/>
    <mergeCell ref="N92:N93"/>
    <mergeCell ref="N105:N106"/>
    <mergeCell ref="H96:H97"/>
    <mergeCell ref="H107:H108"/>
    <mergeCell ref="H109:H110"/>
    <mergeCell ref="H116:H117"/>
    <mergeCell ref="H118:H119"/>
    <mergeCell ref="K11:K12"/>
    <mergeCell ref="K13:K14"/>
    <mergeCell ref="K20:K21"/>
    <mergeCell ref="K22:K23"/>
    <mergeCell ref="K24:K25"/>
    <mergeCell ref="K35:K36"/>
    <mergeCell ref="K37:K38"/>
    <mergeCell ref="K44:K45"/>
    <mergeCell ref="K46:K47"/>
    <mergeCell ref="K48:K49"/>
    <mergeCell ref="K59:K60"/>
    <mergeCell ref="K61:K62"/>
    <mergeCell ref="K68:K69"/>
    <mergeCell ref="K70:K71"/>
    <mergeCell ref="K72:K73"/>
    <mergeCell ref="K85:K86"/>
    <mergeCell ref="K87:K88"/>
    <mergeCell ref="K94:K95"/>
    <mergeCell ref="A105:A106"/>
    <mergeCell ref="A107:A108"/>
    <mergeCell ref="A109:A110"/>
    <mergeCell ref="A114:A115"/>
    <mergeCell ref="A116:A117"/>
    <mergeCell ref="A118:A119"/>
    <mergeCell ref="H11:H12"/>
    <mergeCell ref="H13:H14"/>
    <mergeCell ref="H20:H21"/>
    <mergeCell ref="H22:H23"/>
    <mergeCell ref="H24:H25"/>
    <mergeCell ref="H35:H36"/>
    <mergeCell ref="H37:H38"/>
    <mergeCell ref="H44:H45"/>
    <mergeCell ref="H46:H47"/>
    <mergeCell ref="H48:H49"/>
    <mergeCell ref="H59:H60"/>
    <mergeCell ref="H61:H62"/>
    <mergeCell ref="H68:H69"/>
    <mergeCell ref="H70:H71"/>
    <mergeCell ref="H72:H73"/>
    <mergeCell ref="H85:H86"/>
    <mergeCell ref="H87:H88"/>
    <mergeCell ref="H94:H95"/>
    <mergeCell ref="A68:A69"/>
    <mergeCell ref="A70:A71"/>
    <mergeCell ref="A72:A73"/>
    <mergeCell ref="A83:A84"/>
    <mergeCell ref="A85:A86"/>
    <mergeCell ref="A87:A88"/>
    <mergeCell ref="A92:A93"/>
    <mergeCell ref="A94:A95"/>
    <mergeCell ref="A96:A97"/>
    <mergeCell ref="A37:A38"/>
    <mergeCell ref="A42:A43"/>
    <mergeCell ref="A44:A45"/>
    <mergeCell ref="A46:A47"/>
    <mergeCell ref="A48:A49"/>
    <mergeCell ref="A57:A58"/>
    <mergeCell ref="A59:A60"/>
    <mergeCell ref="A61:A62"/>
    <mergeCell ref="A66:A67"/>
    <mergeCell ref="A9:A10"/>
    <mergeCell ref="A11:A12"/>
    <mergeCell ref="A13:A14"/>
    <mergeCell ref="A18:A19"/>
    <mergeCell ref="A20:A21"/>
    <mergeCell ref="A22:A23"/>
    <mergeCell ref="A24:A25"/>
    <mergeCell ref="A33:A34"/>
    <mergeCell ref="A35:A36"/>
    <mergeCell ref="W4:Z5"/>
    <mergeCell ref="AA4:AJ5"/>
    <mergeCell ref="W28:Z29"/>
    <mergeCell ref="AA28:AJ29"/>
    <mergeCell ref="W52:Z53"/>
    <mergeCell ref="AA52:AJ53"/>
    <mergeCell ref="W78:Z79"/>
    <mergeCell ref="AA78:AJ79"/>
    <mergeCell ref="W100:Z101"/>
    <mergeCell ref="AA100:AJ101"/>
    <mergeCell ref="W9:W10"/>
    <mergeCell ref="W11:W12"/>
    <mergeCell ref="W18:W19"/>
    <mergeCell ref="W20:W21"/>
    <mergeCell ref="W24:W25"/>
    <mergeCell ref="W33:W34"/>
    <mergeCell ref="W35:W36"/>
    <mergeCell ref="W42:W43"/>
    <mergeCell ref="W44:W45"/>
    <mergeCell ref="AC20:AC21"/>
    <mergeCell ref="AC22:AC23"/>
    <mergeCell ref="AC42:AC43"/>
    <mergeCell ref="AC44:AC45"/>
    <mergeCell ref="AC46:AC47"/>
  </mergeCells>
  <phoneticPr fontId="29"/>
  <pageMargins left="0.31458333333333299" right="0.31458333333333299" top="0.35416666666666702" bottom="0.35416666666666702" header="0.31458333333333299" footer="0.31458333333333299"/>
  <pageSetup paperSize="9" scale="91" orientation="portrait" r:id="rId1"/>
  <rowBreaks count="1" manualBreakCount="1">
    <brk id="74" max="4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8.75"/>
  <sheetData/>
  <phoneticPr fontId="29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W166"/>
  <sheetViews>
    <sheetView view="pageBreakPreview" zoomScaleNormal="100" zoomScaleSheetLayoutView="100" workbookViewId="0">
      <selection sqref="A1:AG1"/>
    </sheetView>
  </sheetViews>
  <sheetFormatPr defaultColWidth="2.875" defaultRowHeight="18.75"/>
  <cols>
    <col min="1" max="33" width="2.875" customWidth="1"/>
  </cols>
  <sheetData>
    <row r="1" spans="1:33" ht="18.75" customHeight="1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</row>
    <row r="2" spans="1:33" ht="18.75" customHeight="1">
      <c r="A2" s="220" t="s">
        <v>110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</row>
    <row r="3" spans="1:33">
      <c r="A3" s="221" t="s">
        <v>1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</row>
    <row r="4" spans="1:33" ht="10.5" customHeight="1">
      <c r="B4" s="2"/>
      <c r="C4" s="5"/>
      <c r="D4" s="5"/>
      <c r="E4" s="5"/>
      <c r="F4" s="5"/>
      <c r="G4" s="5"/>
      <c r="H4" s="5"/>
      <c r="I4" s="5"/>
      <c r="J4" s="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3" ht="10.15" customHeight="1">
      <c r="A5" s="38"/>
      <c r="B5" s="38"/>
      <c r="C5" s="210" t="s">
        <v>2</v>
      </c>
      <c r="D5" s="565" t="s">
        <v>111</v>
      </c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1"/>
      <c r="P5" s="2"/>
      <c r="Q5" s="38"/>
      <c r="R5" s="38"/>
      <c r="S5" s="38"/>
      <c r="T5" s="210" t="s">
        <v>4</v>
      </c>
      <c r="U5" s="565" t="s">
        <v>112</v>
      </c>
      <c r="V5" s="560"/>
      <c r="W5" s="560"/>
      <c r="X5" s="560"/>
      <c r="Y5" s="560"/>
      <c r="Z5" s="560"/>
      <c r="AA5" s="560"/>
      <c r="AB5" s="560"/>
      <c r="AC5" s="560"/>
      <c r="AD5" s="560"/>
      <c r="AE5" s="560"/>
      <c r="AF5" s="561"/>
      <c r="AG5" s="2"/>
    </row>
    <row r="6" spans="1:33" ht="10.15" customHeight="1">
      <c r="A6" s="38"/>
      <c r="B6" s="38"/>
      <c r="C6" s="211"/>
      <c r="D6" s="562"/>
      <c r="E6" s="563"/>
      <c r="F6" s="563"/>
      <c r="G6" s="563"/>
      <c r="H6" s="563"/>
      <c r="I6" s="563"/>
      <c r="J6" s="563"/>
      <c r="K6" s="563"/>
      <c r="L6" s="563"/>
      <c r="M6" s="563"/>
      <c r="N6" s="563"/>
      <c r="O6" s="564"/>
      <c r="P6" s="2"/>
      <c r="Q6" s="38"/>
      <c r="R6" s="38"/>
      <c r="S6" s="38"/>
      <c r="T6" s="211"/>
      <c r="U6" s="562"/>
      <c r="V6" s="563"/>
      <c r="W6" s="563"/>
      <c r="X6" s="563"/>
      <c r="Y6" s="563"/>
      <c r="Z6" s="563"/>
      <c r="AA6" s="563"/>
      <c r="AB6" s="563"/>
      <c r="AC6" s="563"/>
      <c r="AD6" s="563"/>
      <c r="AE6" s="563"/>
      <c r="AF6" s="564"/>
      <c r="AG6" s="2"/>
    </row>
    <row r="7" spans="1:33" ht="10.15" customHeight="1">
      <c r="A7" s="5"/>
      <c r="B7" s="5"/>
      <c r="C7" s="5"/>
      <c r="N7" s="5"/>
      <c r="O7" s="5"/>
      <c r="P7" s="5"/>
      <c r="Q7" s="5"/>
      <c r="R7" s="5"/>
      <c r="S7" s="5"/>
      <c r="T7" s="5"/>
      <c r="AE7" s="5"/>
      <c r="AF7" s="5"/>
      <c r="AG7" s="5"/>
    </row>
    <row r="8" spans="1:33" ht="10.15" customHeight="1">
      <c r="A8" s="5"/>
      <c r="B8" s="5"/>
      <c r="C8" s="5"/>
      <c r="F8" s="3"/>
      <c r="G8" s="622">
        <v>1</v>
      </c>
      <c r="H8" s="664" t="s">
        <v>223</v>
      </c>
      <c r="I8" s="665"/>
      <c r="J8" s="668" t="str">
        <f>VLOOKUP(H8,Sheet1!$B$1:$D$66,3)</f>
        <v>昭和・戸祭ＳＣ</v>
      </c>
      <c r="K8" s="669"/>
      <c r="L8" s="669"/>
      <c r="M8" s="669"/>
      <c r="N8" s="669"/>
      <c r="O8" s="670"/>
      <c r="P8" s="42"/>
      <c r="Q8" s="12"/>
      <c r="R8" s="5"/>
      <c r="S8" s="5"/>
      <c r="T8" s="5"/>
      <c r="W8" s="3"/>
      <c r="X8" s="622">
        <v>1</v>
      </c>
      <c r="Y8" s="664" t="s">
        <v>249</v>
      </c>
      <c r="Z8" s="665"/>
      <c r="AA8" s="668" t="str">
        <f>VLOOKUP(Y8,Sheet1!$B$1:$D$66,3)</f>
        <v>Ｓ４スペランツァ</v>
      </c>
      <c r="AB8" s="669"/>
      <c r="AC8" s="669"/>
      <c r="AD8" s="669"/>
      <c r="AE8" s="669"/>
      <c r="AF8" s="670"/>
      <c r="AG8" s="42"/>
    </row>
    <row r="9" spans="1:33" ht="10.15" customHeight="1">
      <c r="A9" s="5"/>
      <c r="B9" s="5"/>
      <c r="C9" s="5"/>
      <c r="F9" s="14"/>
      <c r="G9" s="622"/>
      <c r="H9" s="666"/>
      <c r="I9" s="667"/>
      <c r="J9" s="671"/>
      <c r="K9" s="672"/>
      <c r="L9" s="672"/>
      <c r="M9" s="672"/>
      <c r="N9" s="672"/>
      <c r="O9" s="673"/>
      <c r="P9" s="42"/>
      <c r="Q9" s="12"/>
      <c r="R9" s="5"/>
      <c r="S9" s="5"/>
      <c r="T9" s="5"/>
      <c r="W9" s="14"/>
      <c r="X9" s="622"/>
      <c r="Y9" s="666"/>
      <c r="Z9" s="667"/>
      <c r="AA9" s="671"/>
      <c r="AB9" s="672"/>
      <c r="AC9" s="672"/>
      <c r="AD9" s="672"/>
      <c r="AE9" s="672"/>
      <c r="AF9" s="673"/>
      <c r="AG9" s="42"/>
    </row>
    <row r="10" spans="1:33" ht="10.15" customHeight="1">
      <c r="A10" s="2"/>
      <c r="B10" s="26"/>
      <c r="C10" s="2"/>
      <c r="D10" s="3"/>
      <c r="E10" s="643" t="s">
        <v>7</v>
      </c>
      <c r="F10" s="19"/>
      <c r="G10" s="622">
        <v>2</v>
      </c>
      <c r="H10" s="664" t="s">
        <v>224</v>
      </c>
      <c r="I10" s="665"/>
      <c r="J10" s="668" t="str">
        <f>VLOOKUP(H10,Sheet1!$B$1:$D$66,3)</f>
        <v>ともぞうＳＣ Ｂ</v>
      </c>
      <c r="K10" s="669"/>
      <c r="L10" s="669"/>
      <c r="M10" s="669"/>
      <c r="N10" s="669"/>
      <c r="O10" s="670"/>
      <c r="P10" s="9"/>
      <c r="Q10" s="5"/>
      <c r="R10" s="2"/>
      <c r="S10" s="26"/>
      <c r="T10" s="2"/>
      <c r="U10" s="3"/>
      <c r="V10" s="643" t="s">
        <v>9</v>
      </c>
      <c r="W10" s="19"/>
      <c r="X10" s="622">
        <v>2</v>
      </c>
      <c r="Y10" s="664" t="s">
        <v>250</v>
      </c>
      <c r="Z10" s="665"/>
      <c r="AA10" s="668" t="str">
        <f>VLOOKUP(Y10,Sheet1!$B$1:$D$66,3)</f>
        <v>ＦＣグラシアス</v>
      </c>
      <c r="AB10" s="669"/>
      <c r="AC10" s="669"/>
      <c r="AD10" s="669"/>
      <c r="AE10" s="669"/>
      <c r="AF10" s="670"/>
      <c r="AG10" s="9"/>
    </row>
    <row r="11" spans="1:33" ht="10.15" customHeight="1">
      <c r="A11" s="2"/>
      <c r="B11" s="26"/>
      <c r="C11" s="2"/>
      <c r="D11" s="39"/>
      <c r="E11" s="644"/>
      <c r="F11" s="14"/>
      <c r="G11" s="622"/>
      <c r="H11" s="666"/>
      <c r="I11" s="667"/>
      <c r="J11" s="671"/>
      <c r="K11" s="672"/>
      <c r="L11" s="672"/>
      <c r="M11" s="672"/>
      <c r="N11" s="672"/>
      <c r="O11" s="673"/>
      <c r="P11" s="9"/>
      <c r="Q11" s="5"/>
      <c r="R11" s="2"/>
      <c r="S11" s="26"/>
      <c r="T11" s="2"/>
      <c r="U11" s="39"/>
      <c r="V11" s="644"/>
      <c r="W11" s="14"/>
      <c r="X11" s="622"/>
      <c r="Y11" s="666"/>
      <c r="Z11" s="667"/>
      <c r="AA11" s="671"/>
      <c r="AB11" s="672"/>
      <c r="AC11" s="672"/>
      <c r="AD11" s="672"/>
      <c r="AE11" s="672"/>
      <c r="AF11" s="673"/>
      <c r="AG11" s="9"/>
    </row>
    <row r="12" spans="1:33" ht="10.15" customHeight="1">
      <c r="A12" s="2"/>
      <c r="B12" s="5"/>
      <c r="C12" s="2"/>
      <c r="D12" s="34"/>
      <c r="E12" s="40"/>
      <c r="F12" s="19"/>
      <c r="G12" s="625" t="s">
        <v>11</v>
      </c>
      <c r="H12" s="711" t="s">
        <v>263</v>
      </c>
      <c r="I12" s="685"/>
      <c r="J12" s="715" t="str">
        <f>VLOOKUP(H12,Sheet1!$B$1:$D$66,3)</f>
        <v>ｕｎｉｏｎ ｓｃ</v>
      </c>
      <c r="K12" s="676"/>
      <c r="L12" s="676"/>
      <c r="M12" s="676"/>
      <c r="N12" s="676"/>
      <c r="O12" s="689"/>
      <c r="P12" s="43"/>
      <c r="Q12" s="47"/>
      <c r="R12" s="2"/>
      <c r="S12" s="5"/>
      <c r="T12" s="2"/>
      <c r="U12" s="34"/>
      <c r="V12" s="40"/>
      <c r="W12" s="19"/>
      <c r="X12" s="625" t="s">
        <v>11</v>
      </c>
      <c r="Y12" s="684" t="s">
        <v>251</v>
      </c>
      <c r="Z12" s="685"/>
      <c r="AA12" s="688" t="str">
        <f>VLOOKUP(Y12,Sheet1!$B$1:$D$66,3)</f>
        <v>泉ＦＣ宇都宮</v>
      </c>
      <c r="AB12" s="676"/>
      <c r="AC12" s="676"/>
      <c r="AD12" s="676"/>
      <c r="AE12" s="676"/>
      <c r="AF12" s="689"/>
      <c r="AG12" s="43"/>
    </row>
    <row r="13" spans="1:33" ht="10.15" customHeight="1">
      <c r="A13" s="586" t="s">
        <v>115</v>
      </c>
      <c r="B13" s="561"/>
      <c r="C13" s="2"/>
      <c r="D13" s="626" t="s">
        <v>116</v>
      </c>
      <c r="E13" s="40"/>
      <c r="F13" s="3"/>
      <c r="G13" s="625"/>
      <c r="H13" s="686"/>
      <c r="I13" s="687"/>
      <c r="J13" s="716"/>
      <c r="K13" s="691"/>
      <c r="L13" s="691"/>
      <c r="M13" s="691"/>
      <c r="N13" s="691"/>
      <c r="O13" s="692"/>
      <c r="P13" s="44"/>
      <c r="Q13" s="47"/>
      <c r="R13" s="586" t="s">
        <v>117</v>
      </c>
      <c r="S13" s="561"/>
      <c r="T13" s="2"/>
      <c r="U13" s="626" t="s">
        <v>82</v>
      </c>
      <c r="V13" s="40"/>
      <c r="W13" s="3"/>
      <c r="X13" s="625"/>
      <c r="Y13" s="686"/>
      <c r="Z13" s="687"/>
      <c r="AA13" s="690"/>
      <c r="AB13" s="691"/>
      <c r="AC13" s="691"/>
      <c r="AD13" s="691"/>
      <c r="AE13" s="691"/>
      <c r="AF13" s="692"/>
      <c r="AG13" s="44"/>
    </row>
    <row r="14" spans="1:33" ht="10.15" customHeight="1">
      <c r="A14" s="562"/>
      <c r="B14" s="564"/>
      <c r="C14" s="41"/>
      <c r="D14" s="627"/>
      <c r="E14" s="40"/>
      <c r="F14" s="3"/>
      <c r="G14" s="622">
        <v>4</v>
      </c>
      <c r="H14" s="664" t="s">
        <v>225</v>
      </c>
      <c r="I14" s="678"/>
      <c r="J14" s="668" t="str">
        <f>VLOOKUP(H14,Sheet1!$B$1:$D$66,3)</f>
        <v>雀宮ＦＣ</v>
      </c>
      <c r="K14" s="669"/>
      <c r="L14" s="669"/>
      <c r="M14" s="669"/>
      <c r="N14" s="669"/>
      <c r="O14" s="670"/>
      <c r="P14" s="12"/>
      <c r="Q14" s="5"/>
      <c r="R14" s="562"/>
      <c r="S14" s="564"/>
      <c r="T14" s="41"/>
      <c r="U14" s="627"/>
      <c r="V14" s="40"/>
      <c r="W14" s="3"/>
      <c r="X14" s="622">
        <v>4</v>
      </c>
      <c r="Y14" s="664" t="s">
        <v>252</v>
      </c>
      <c r="Z14" s="665"/>
      <c r="AA14" s="668" t="str">
        <f>VLOOKUP(Y14,Sheet1!$B$1:$D$66,3)</f>
        <v>細谷ＳＣ</v>
      </c>
      <c r="AB14" s="669"/>
      <c r="AC14" s="669"/>
      <c r="AD14" s="669"/>
      <c r="AE14" s="669"/>
      <c r="AF14" s="670"/>
      <c r="AG14" s="12"/>
    </row>
    <row r="15" spans="1:33" ht="10.15" customHeight="1">
      <c r="A15" s="11"/>
      <c r="B15" s="5"/>
      <c r="C15" s="2"/>
      <c r="D15" s="34"/>
      <c r="E15" s="40"/>
      <c r="F15" s="14"/>
      <c r="G15" s="622"/>
      <c r="H15" s="666"/>
      <c r="I15" s="679"/>
      <c r="J15" s="671"/>
      <c r="K15" s="672"/>
      <c r="L15" s="672"/>
      <c r="M15" s="672"/>
      <c r="N15" s="672"/>
      <c r="O15" s="673"/>
      <c r="P15" s="12"/>
      <c r="Q15" s="5"/>
      <c r="R15" s="11"/>
      <c r="S15" s="5"/>
      <c r="T15" s="2"/>
      <c r="U15" s="34"/>
      <c r="V15" s="40"/>
      <c r="W15" s="14"/>
      <c r="X15" s="622"/>
      <c r="Y15" s="666"/>
      <c r="Z15" s="667"/>
      <c r="AA15" s="671"/>
      <c r="AB15" s="672"/>
      <c r="AC15" s="672"/>
      <c r="AD15" s="672"/>
      <c r="AE15" s="672"/>
      <c r="AF15" s="673"/>
      <c r="AG15" s="12"/>
    </row>
    <row r="16" spans="1:33" ht="10.15" customHeight="1">
      <c r="A16" s="2"/>
      <c r="B16" s="5"/>
      <c r="C16" s="2"/>
      <c r="D16" s="34"/>
      <c r="E16" s="7"/>
      <c r="F16" s="19"/>
      <c r="G16" s="622">
        <v>5</v>
      </c>
      <c r="H16" s="664" t="s">
        <v>226</v>
      </c>
      <c r="I16" s="678"/>
      <c r="J16" s="668" t="str">
        <f>VLOOKUP(H16,Sheet1!$B$1:$D$66,3)</f>
        <v>みはらＳＣJr</v>
      </c>
      <c r="K16" s="669"/>
      <c r="L16" s="669"/>
      <c r="M16" s="669"/>
      <c r="N16" s="669"/>
      <c r="O16" s="670"/>
      <c r="P16" s="45"/>
      <c r="Q16" s="48"/>
      <c r="R16" s="48"/>
      <c r="S16" s="49"/>
      <c r="T16" s="2"/>
      <c r="U16" s="34"/>
      <c r="V16" s="644" t="s">
        <v>118</v>
      </c>
      <c r="W16" s="19"/>
      <c r="X16" s="622">
        <v>5</v>
      </c>
      <c r="Y16" s="664" t="s">
        <v>253</v>
      </c>
      <c r="Z16" s="665"/>
      <c r="AA16" s="668" t="str">
        <f>VLOOKUP(Y16,Sheet1!$B$1:$D$66,3)</f>
        <v>宝木キッカーズ</v>
      </c>
      <c r="AB16" s="669"/>
      <c r="AC16" s="669"/>
      <c r="AD16" s="669"/>
      <c r="AE16" s="669"/>
      <c r="AF16" s="670"/>
      <c r="AG16" s="5"/>
    </row>
    <row r="17" spans="1:33" ht="10.15" customHeight="1">
      <c r="A17" s="5"/>
      <c r="B17" s="5"/>
      <c r="C17" s="2"/>
      <c r="D17" s="17"/>
      <c r="E17" s="643" t="s">
        <v>119</v>
      </c>
      <c r="F17" s="14"/>
      <c r="G17" s="622"/>
      <c r="H17" s="666"/>
      <c r="I17" s="679"/>
      <c r="J17" s="671"/>
      <c r="K17" s="672"/>
      <c r="L17" s="672"/>
      <c r="M17" s="672"/>
      <c r="N17" s="672"/>
      <c r="O17" s="673"/>
      <c r="P17" s="45"/>
      <c r="Q17" s="48"/>
      <c r="R17" s="48"/>
      <c r="S17" s="49"/>
      <c r="T17" s="2"/>
      <c r="U17" s="15"/>
      <c r="V17" s="215"/>
      <c r="W17" s="14"/>
      <c r="X17" s="622"/>
      <c r="Y17" s="666"/>
      <c r="Z17" s="667"/>
      <c r="AA17" s="671"/>
      <c r="AB17" s="672"/>
      <c r="AC17" s="672"/>
      <c r="AD17" s="672"/>
      <c r="AE17" s="672"/>
      <c r="AF17" s="673"/>
      <c r="AG17" s="5"/>
    </row>
    <row r="18" spans="1:33" ht="10.15" customHeight="1">
      <c r="A18" s="5"/>
      <c r="B18" s="28"/>
      <c r="C18" s="5"/>
      <c r="D18" s="15"/>
      <c r="E18" s="644"/>
      <c r="F18" s="19"/>
      <c r="G18" s="622">
        <v>6</v>
      </c>
      <c r="H18" s="664" t="s">
        <v>216</v>
      </c>
      <c r="I18" s="678"/>
      <c r="J18" s="668" t="str">
        <f>VLOOKUP(H18,Sheet1!$B$1:$D$66,3)</f>
        <v>清原ＳＳＳ</v>
      </c>
      <c r="K18" s="669"/>
      <c r="L18" s="669"/>
      <c r="M18" s="669"/>
      <c r="N18" s="669"/>
      <c r="O18" s="670"/>
      <c r="P18" s="45"/>
      <c r="Q18" s="45"/>
      <c r="R18" s="45"/>
      <c r="S18" s="50"/>
      <c r="T18" s="5"/>
      <c r="U18" s="3"/>
      <c r="V18" s="23"/>
      <c r="W18" s="19"/>
      <c r="X18" s="622">
        <v>6</v>
      </c>
      <c r="Y18" s="664" t="s">
        <v>254</v>
      </c>
      <c r="Z18" s="665"/>
      <c r="AA18" s="668" t="str">
        <f>VLOOKUP(Y18,Sheet1!$B$1:$D$66,3)</f>
        <v>ＦＣ Ｒｉｓｏ</v>
      </c>
      <c r="AB18" s="669"/>
      <c r="AC18" s="669"/>
      <c r="AD18" s="669"/>
      <c r="AE18" s="669"/>
      <c r="AF18" s="670"/>
      <c r="AG18" s="9"/>
    </row>
    <row r="19" spans="1:33" ht="10.15" customHeight="1">
      <c r="A19" s="5"/>
      <c r="B19" s="5"/>
      <c r="C19" s="5"/>
      <c r="F19" s="14"/>
      <c r="G19" s="622"/>
      <c r="H19" s="666"/>
      <c r="I19" s="679"/>
      <c r="J19" s="671"/>
      <c r="K19" s="672"/>
      <c r="L19" s="672"/>
      <c r="M19" s="672"/>
      <c r="N19" s="672"/>
      <c r="O19" s="673"/>
      <c r="P19" s="45"/>
      <c r="Q19" s="45"/>
      <c r="R19" s="45"/>
      <c r="S19" s="51"/>
      <c r="T19" s="5"/>
      <c r="W19" s="15"/>
      <c r="X19" s="622"/>
      <c r="Y19" s="666"/>
      <c r="Z19" s="667"/>
      <c r="AA19" s="671"/>
      <c r="AB19" s="672"/>
      <c r="AC19" s="672"/>
      <c r="AD19" s="672"/>
      <c r="AE19" s="672"/>
      <c r="AF19" s="673"/>
      <c r="AG19" s="9"/>
    </row>
    <row r="20" spans="1:33" ht="10.15" customHeight="1">
      <c r="A20" s="5"/>
      <c r="B20" s="5"/>
      <c r="C20" s="5"/>
      <c r="D20" s="5"/>
      <c r="E20" s="5"/>
      <c r="F20" s="37"/>
      <c r="G20" s="214">
        <v>7</v>
      </c>
      <c r="H20" s="664" t="s">
        <v>227</v>
      </c>
      <c r="I20" s="678"/>
      <c r="J20" s="668" t="str">
        <f>VLOOKUP(H20,Sheet1!$B$1:$D$66,3)</f>
        <v>上河内ＪＳＣ</v>
      </c>
      <c r="K20" s="669"/>
      <c r="L20" s="669"/>
      <c r="M20" s="669"/>
      <c r="N20" s="669"/>
      <c r="O20" s="670"/>
      <c r="P20" s="45"/>
      <c r="Q20" s="48"/>
      <c r="R20" s="48"/>
      <c r="S20" s="49"/>
      <c r="T20" s="5"/>
      <c r="U20" s="5"/>
      <c r="V20" s="5"/>
      <c r="W20" s="5"/>
      <c r="X20" s="622"/>
      <c r="Y20" s="665"/>
      <c r="Z20" s="665"/>
      <c r="AA20" s="669"/>
      <c r="AB20" s="669"/>
      <c r="AC20" s="669"/>
      <c r="AD20" s="669"/>
      <c r="AE20" s="669"/>
      <c r="AF20" s="669"/>
      <c r="AG20" s="5"/>
    </row>
    <row r="21" spans="1:33" ht="10.15" customHeight="1">
      <c r="A21" s="5"/>
      <c r="B21" s="38"/>
      <c r="C21" s="38"/>
      <c r="D21" s="38"/>
      <c r="E21" s="38"/>
      <c r="F21" s="38"/>
      <c r="G21" s="214"/>
      <c r="H21" s="666"/>
      <c r="I21" s="679"/>
      <c r="J21" s="671"/>
      <c r="K21" s="672"/>
      <c r="L21" s="672"/>
      <c r="M21" s="672"/>
      <c r="N21" s="672"/>
      <c r="O21" s="673"/>
      <c r="P21" s="45"/>
      <c r="Q21" s="48"/>
      <c r="R21" s="48"/>
      <c r="S21" s="49"/>
      <c r="T21" s="38"/>
      <c r="U21" s="38"/>
      <c r="V21" s="38"/>
      <c r="W21" s="38"/>
      <c r="X21" s="622"/>
      <c r="Y21" s="646"/>
      <c r="Z21" s="646"/>
      <c r="AA21" s="714"/>
      <c r="AB21" s="714"/>
      <c r="AC21" s="714"/>
      <c r="AD21" s="714"/>
      <c r="AE21" s="714"/>
      <c r="AF21" s="714"/>
      <c r="AG21" s="2"/>
    </row>
    <row r="22" spans="1:33" ht="10.15" customHeight="1">
      <c r="A22" s="5"/>
      <c r="B22" s="38"/>
      <c r="C22" s="38"/>
      <c r="D22" s="38"/>
      <c r="E22" s="38"/>
      <c r="F22" s="38"/>
      <c r="G22" s="32"/>
      <c r="H22" s="32"/>
      <c r="I22" s="32"/>
      <c r="J22" s="32"/>
      <c r="K22" s="32"/>
      <c r="L22" s="32"/>
      <c r="M22" s="32"/>
      <c r="N22" s="32"/>
      <c r="O22" s="32"/>
      <c r="P22" s="2"/>
      <c r="Q22" s="38"/>
      <c r="R22" s="38"/>
      <c r="S22" s="38"/>
      <c r="T22" s="38"/>
      <c r="U22" s="38"/>
      <c r="V22" s="38"/>
      <c r="W22" s="38"/>
      <c r="X22" s="32"/>
      <c r="Y22" s="32"/>
      <c r="Z22" s="32"/>
      <c r="AA22" s="32"/>
      <c r="AB22" s="32"/>
      <c r="AC22" s="32"/>
      <c r="AD22" s="32"/>
      <c r="AE22" s="32"/>
      <c r="AF22" s="32"/>
      <c r="AG22" s="2"/>
    </row>
    <row r="23" spans="1:33" ht="10.1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0.15" customHeight="1">
      <c r="A24" s="38"/>
      <c r="B24" s="38"/>
      <c r="C24" s="210" t="s">
        <v>21</v>
      </c>
      <c r="D24" s="565" t="s">
        <v>120</v>
      </c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1"/>
      <c r="P24" s="2"/>
      <c r="Q24" s="38"/>
      <c r="R24" s="38"/>
      <c r="S24" s="38"/>
      <c r="T24" s="210" t="s">
        <v>23</v>
      </c>
      <c r="U24" s="565" t="s">
        <v>121</v>
      </c>
      <c r="V24" s="560"/>
      <c r="W24" s="560"/>
      <c r="X24" s="560"/>
      <c r="Y24" s="560"/>
      <c r="Z24" s="560"/>
      <c r="AA24" s="560"/>
      <c r="AB24" s="560"/>
      <c r="AC24" s="560"/>
      <c r="AD24" s="560"/>
      <c r="AE24" s="560"/>
      <c r="AF24" s="561"/>
      <c r="AG24" s="42"/>
    </row>
    <row r="25" spans="1:33" ht="10.15" customHeight="1">
      <c r="A25" s="38"/>
      <c r="B25" s="38"/>
      <c r="C25" s="211"/>
      <c r="D25" s="562"/>
      <c r="E25" s="563"/>
      <c r="F25" s="563"/>
      <c r="G25" s="563"/>
      <c r="H25" s="563"/>
      <c r="I25" s="563"/>
      <c r="J25" s="563"/>
      <c r="K25" s="563"/>
      <c r="L25" s="563"/>
      <c r="M25" s="563"/>
      <c r="N25" s="563"/>
      <c r="O25" s="564"/>
      <c r="P25" s="2"/>
      <c r="Q25" s="38"/>
      <c r="R25" s="38"/>
      <c r="S25" s="38"/>
      <c r="T25" s="211"/>
      <c r="U25" s="562"/>
      <c r="V25" s="563"/>
      <c r="W25" s="563"/>
      <c r="X25" s="563"/>
      <c r="Y25" s="563"/>
      <c r="Z25" s="563"/>
      <c r="AA25" s="563"/>
      <c r="AB25" s="563"/>
      <c r="AC25" s="563"/>
      <c r="AD25" s="563"/>
      <c r="AE25" s="563"/>
      <c r="AF25" s="564"/>
      <c r="AG25" s="42"/>
    </row>
    <row r="26" spans="1:33" ht="10.15" customHeight="1">
      <c r="A26" s="5"/>
      <c r="B26" s="5"/>
      <c r="C26" s="5"/>
      <c r="N26" s="5"/>
      <c r="O26" s="5"/>
      <c r="P26" s="5"/>
      <c r="Q26" s="5"/>
      <c r="R26" s="5"/>
      <c r="S26" s="5"/>
      <c r="T26" s="5"/>
      <c r="AE26" s="5"/>
      <c r="AF26" s="5"/>
      <c r="AG26" s="5"/>
    </row>
    <row r="27" spans="1:33" ht="10.15" customHeight="1">
      <c r="A27" s="5"/>
      <c r="B27" s="5"/>
      <c r="C27" s="5"/>
      <c r="F27" s="3"/>
      <c r="G27" s="622">
        <v>1</v>
      </c>
      <c r="H27" s="664" t="s">
        <v>235</v>
      </c>
      <c r="I27" s="665"/>
      <c r="J27" s="668" t="str">
        <f>VLOOKUP(H27,Sheet1!$B$1:$D$66,3)</f>
        <v>ブラッドレスＳＳ</v>
      </c>
      <c r="K27" s="669"/>
      <c r="L27" s="669"/>
      <c r="M27" s="669"/>
      <c r="N27" s="669"/>
      <c r="O27" s="670"/>
      <c r="P27" s="42"/>
      <c r="Q27" s="12"/>
      <c r="R27" s="5"/>
      <c r="S27" s="5"/>
      <c r="T27" s="5"/>
      <c r="W27" s="3"/>
      <c r="X27" s="622">
        <v>1</v>
      </c>
      <c r="Y27" s="664" t="s">
        <v>255</v>
      </c>
      <c r="Z27" s="665"/>
      <c r="AA27" s="668" t="str">
        <f>VLOOKUP(Y27,Sheet1!$B$1:$D$66,3)</f>
        <v>ＳＵＧＡＯ ＳＣ</v>
      </c>
      <c r="AB27" s="669"/>
      <c r="AC27" s="669"/>
      <c r="AD27" s="669"/>
      <c r="AE27" s="669"/>
      <c r="AF27" s="670"/>
      <c r="AG27" s="9"/>
    </row>
    <row r="28" spans="1:33" ht="10.15" customHeight="1">
      <c r="A28" s="5"/>
      <c r="B28" s="5"/>
      <c r="C28" s="5"/>
      <c r="F28" s="14"/>
      <c r="G28" s="622"/>
      <c r="H28" s="666"/>
      <c r="I28" s="667"/>
      <c r="J28" s="671"/>
      <c r="K28" s="672"/>
      <c r="L28" s="672"/>
      <c r="M28" s="672"/>
      <c r="N28" s="672"/>
      <c r="O28" s="673"/>
      <c r="P28" s="42"/>
      <c r="Q28" s="12"/>
      <c r="R28" s="5"/>
      <c r="S28" s="5"/>
      <c r="T28" s="5"/>
      <c r="W28" s="14"/>
      <c r="X28" s="622"/>
      <c r="Y28" s="666"/>
      <c r="Z28" s="667"/>
      <c r="AA28" s="671"/>
      <c r="AB28" s="672"/>
      <c r="AC28" s="672"/>
      <c r="AD28" s="672"/>
      <c r="AE28" s="672"/>
      <c r="AF28" s="673"/>
      <c r="AG28" s="9"/>
    </row>
    <row r="29" spans="1:33" ht="10.15" customHeight="1">
      <c r="A29" s="2"/>
      <c r="B29" s="26"/>
      <c r="C29" s="2"/>
      <c r="D29" s="3"/>
      <c r="E29" s="643" t="s">
        <v>28</v>
      </c>
      <c r="F29" s="19"/>
      <c r="G29" s="622">
        <v>2</v>
      </c>
      <c r="H29" s="664" t="s">
        <v>236</v>
      </c>
      <c r="I29" s="665"/>
      <c r="J29" s="668" t="str">
        <f>VLOOKUP(H29,Sheet1!$B$1:$D$66,3)</f>
        <v>上三川ＳＣ</v>
      </c>
      <c r="K29" s="669"/>
      <c r="L29" s="669"/>
      <c r="M29" s="669"/>
      <c r="N29" s="669"/>
      <c r="O29" s="670"/>
      <c r="P29" s="9"/>
      <c r="Q29" s="5"/>
      <c r="R29" s="2"/>
      <c r="S29" s="26"/>
      <c r="T29" s="2"/>
      <c r="U29" s="3"/>
      <c r="V29" s="643" t="s">
        <v>122</v>
      </c>
      <c r="W29" s="19"/>
      <c r="X29" s="622">
        <v>2</v>
      </c>
      <c r="Y29" s="664" t="s">
        <v>239</v>
      </c>
      <c r="Z29" s="665"/>
      <c r="AA29" s="668" t="str">
        <f>VLOOKUP(Y29,Sheet1!$B$1:$D$66,3)</f>
        <v>上三川ＦＣ</v>
      </c>
      <c r="AB29" s="669"/>
      <c r="AC29" s="669"/>
      <c r="AD29" s="669"/>
      <c r="AE29" s="669"/>
      <c r="AF29" s="670"/>
      <c r="AG29" s="9"/>
    </row>
    <row r="30" spans="1:33" ht="10.15" customHeight="1">
      <c r="A30" s="2"/>
      <c r="B30" s="26"/>
      <c r="C30" s="2"/>
      <c r="D30" s="39"/>
      <c r="E30" s="644"/>
      <c r="F30" s="14"/>
      <c r="G30" s="622"/>
      <c r="H30" s="666"/>
      <c r="I30" s="667"/>
      <c r="J30" s="671"/>
      <c r="K30" s="672"/>
      <c r="L30" s="672"/>
      <c r="M30" s="672"/>
      <c r="N30" s="672"/>
      <c r="O30" s="673"/>
      <c r="P30" s="9"/>
      <c r="Q30" s="5"/>
      <c r="R30" s="2"/>
      <c r="S30" s="26"/>
      <c r="T30" s="2"/>
      <c r="U30" s="39"/>
      <c r="V30" s="644"/>
      <c r="W30" s="14"/>
      <c r="X30" s="622"/>
      <c r="Y30" s="666"/>
      <c r="Z30" s="667"/>
      <c r="AA30" s="671"/>
      <c r="AB30" s="672"/>
      <c r="AC30" s="672"/>
      <c r="AD30" s="672"/>
      <c r="AE30" s="672"/>
      <c r="AF30" s="673"/>
      <c r="AG30" s="9"/>
    </row>
    <row r="31" spans="1:33" ht="10.15" customHeight="1">
      <c r="A31" s="2"/>
      <c r="B31" s="5"/>
      <c r="C31" s="2"/>
      <c r="D31" s="34"/>
      <c r="E31" s="40"/>
      <c r="F31" s="19"/>
      <c r="G31" s="625" t="s">
        <v>11</v>
      </c>
      <c r="H31" s="684" t="s">
        <v>237</v>
      </c>
      <c r="I31" s="685"/>
      <c r="J31" s="688" t="str">
        <f>VLOOKUP(H31,Sheet1!$B$1:$D$66,3)</f>
        <v>富士見ＳＳＳ</v>
      </c>
      <c r="K31" s="676"/>
      <c r="L31" s="676"/>
      <c r="M31" s="676"/>
      <c r="N31" s="676"/>
      <c r="O31" s="689"/>
      <c r="P31" s="9"/>
      <c r="Q31" s="5"/>
      <c r="R31" s="2"/>
      <c r="S31" s="5"/>
      <c r="T31" s="2"/>
      <c r="U31" s="34"/>
      <c r="V31" s="40"/>
      <c r="W31" s="19"/>
      <c r="X31" s="645">
        <v>3</v>
      </c>
      <c r="Y31" s="586" t="s">
        <v>264</v>
      </c>
      <c r="Z31" s="587"/>
      <c r="AA31" s="712" t="str">
        <f>VLOOKUP(Y31,Sheet1!$B$1:$D$66,3)</f>
        <v>ＦＣブロケード</v>
      </c>
      <c r="AB31" s="593"/>
      <c r="AC31" s="593"/>
      <c r="AD31" s="593"/>
      <c r="AE31" s="593"/>
      <c r="AF31" s="594"/>
      <c r="AG31" s="646"/>
    </row>
    <row r="32" spans="1:33" ht="10.15" customHeight="1">
      <c r="A32" s="586" t="s">
        <v>125</v>
      </c>
      <c r="B32" s="561"/>
      <c r="C32" s="2"/>
      <c r="D32" s="626" t="s">
        <v>116</v>
      </c>
      <c r="E32" s="40"/>
      <c r="F32" s="3"/>
      <c r="G32" s="625"/>
      <c r="H32" s="686"/>
      <c r="I32" s="687"/>
      <c r="J32" s="690"/>
      <c r="K32" s="691"/>
      <c r="L32" s="691"/>
      <c r="M32" s="691"/>
      <c r="N32" s="691"/>
      <c r="O32" s="692"/>
      <c r="P32" s="9"/>
      <c r="Q32" s="5"/>
      <c r="R32" s="586" t="s">
        <v>126</v>
      </c>
      <c r="S32" s="561"/>
      <c r="T32" s="2"/>
      <c r="U32" s="626" t="s">
        <v>82</v>
      </c>
      <c r="V32" s="40"/>
      <c r="W32" s="3"/>
      <c r="X32" s="645"/>
      <c r="Y32" s="589"/>
      <c r="Z32" s="590"/>
      <c r="AA32" s="713"/>
      <c r="AB32" s="596"/>
      <c r="AC32" s="596"/>
      <c r="AD32" s="596"/>
      <c r="AE32" s="596"/>
      <c r="AF32" s="597"/>
      <c r="AG32" s="214"/>
    </row>
    <row r="33" spans="1:33" ht="10.15" customHeight="1">
      <c r="A33" s="562"/>
      <c r="B33" s="564"/>
      <c r="C33" s="41"/>
      <c r="D33" s="627"/>
      <c r="E33" s="40"/>
      <c r="F33" s="3"/>
      <c r="G33" s="622">
        <v>4</v>
      </c>
      <c r="H33" s="664" t="s">
        <v>238</v>
      </c>
      <c r="I33" s="665"/>
      <c r="J33" s="668" t="str">
        <f>VLOOKUP(H33,Sheet1!$B$1:$D$66,3)</f>
        <v>チェルビアット</v>
      </c>
      <c r="K33" s="669"/>
      <c r="L33" s="669"/>
      <c r="M33" s="669"/>
      <c r="N33" s="669"/>
      <c r="O33" s="670"/>
      <c r="P33" s="12"/>
      <c r="Q33" s="5"/>
      <c r="R33" s="562"/>
      <c r="S33" s="564"/>
      <c r="T33" s="41"/>
      <c r="U33" s="627"/>
      <c r="V33" s="40"/>
      <c r="W33" s="3"/>
      <c r="X33" s="622">
        <v>4</v>
      </c>
      <c r="Y33" s="664" t="s">
        <v>256</v>
      </c>
      <c r="Z33" s="665"/>
      <c r="AA33" s="668" t="str">
        <f>VLOOKUP(Y33,Sheet1!$B$1:$D$66,3)</f>
        <v>豊郷ＪＦＣ</v>
      </c>
      <c r="AB33" s="669"/>
      <c r="AC33" s="669"/>
      <c r="AD33" s="669"/>
      <c r="AE33" s="669"/>
      <c r="AF33" s="670"/>
      <c r="AG33" s="5"/>
    </row>
    <row r="34" spans="1:33" ht="10.15" customHeight="1">
      <c r="A34" s="11"/>
      <c r="B34" s="5"/>
      <c r="C34" s="2"/>
      <c r="D34" s="34"/>
      <c r="E34" s="40"/>
      <c r="F34" s="14"/>
      <c r="G34" s="622"/>
      <c r="H34" s="666"/>
      <c r="I34" s="667"/>
      <c r="J34" s="671"/>
      <c r="K34" s="672"/>
      <c r="L34" s="672"/>
      <c r="M34" s="672"/>
      <c r="N34" s="672"/>
      <c r="O34" s="673"/>
      <c r="P34" s="12"/>
      <c r="Q34" s="5"/>
      <c r="R34" s="11"/>
      <c r="S34" s="5"/>
      <c r="T34" s="2"/>
      <c r="U34" s="34"/>
      <c r="V34" s="40"/>
      <c r="W34" s="14"/>
      <c r="X34" s="622"/>
      <c r="Y34" s="666"/>
      <c r="Z34" s="667"/>
      <c r="AA34" s="671"/>
      <c r="AB34" s="672"/>
      <c r="AC34" s="672"/>
      <c r="AD34" s="672"/>
      <c r="AE34" s="672"/>
      <c r="AF34" s="673"/>
      <c r="AG34" s="5"/>
    </row>
    <row r="35" spans="1:33" ht="10.15" customHeight="1">
      <c r="A35" s="2"/>
      <c r="B35" s="5"/>
      <c r="C35" s="2"/>
      <c r="D35" s="34"/>
      <c r="E35" s="7"/>
      <c r="F35" s="19"/>
      <c r="G35" s="622">
        <v>5</v>
      </c>
      <c r="H35" s="707" t="s">
        <v>288</v>
      </c>
      <c r="I35" s="708"/>
      <c r="J35" s="668" t="str">
        <f>VLOOKUP(H35,Sheet1!$B$1:$D$66,3)</f>
        <v>国本ＪＳＣ</v>
      </c>
      <c r="K35" s="669"/>
      <c r="L35" s="669"/>
      <c r="M35" s="669"/>
      <c r="N35" s="669"/>
      <c r="O35" s="670"/>
      <c r="P35" s="5"/>
      <c r="Q35" s="5"/>
      <c r="R35" s="2"/>
      <c r="S35" s="5"/>
      <c r="T35" s="2"/>
      <c r="U35" s="34"/>
      <c r="V35" s="644" t="s">
        <v>127</v>
      </c>
      <c r="W35" s="19"/>
      <c r="X35" s="221" t="s">
        <v>261</v>
      </c>
      <c r="Y35" s="711" t="s">
        <v>262</v>
      </c>
      <c r="Z35" s="685"/>
      <c r="AA35" s="676" t="str">
        <f>VLOOKUP(Y35,Sheet1!$B$1:$D$66,3)</f>
        <v>岡西ＦＣ</v>
      </c>
      <c r="AB35" s="676"/>
      <c r="AC35" s="676"/>
      <c r="AD35" s="676"/>
      <c r="AE35" s="676"/>
      <c r="AF35" s="689"/>
      <c r="AG35" s="45"/>
    </row>
    <row r="36" spans="1:33" ht="10.15" customHeight="1">
      <c r="A36" s="5"/>
      <c r="B36" s="5"/>
      <c r="C36" s="2"/>
      <c r="D36" s="17"/>
      <c r="E36" s="643" t="s">
        <v>128</v>
      </c>
      <c r="F36" s="14"/>
      <c r="G36" s="622"/>
      <c r="H36" s="709"/>
      <c r="I36" s="710"/>
      <c r="J36" s="671"/>
      <c r="K36" s="672"/>
      <c r="L36" s="672"/>
      <c r="M36" s="672"/>
      <c r="N36" s="672"/>
      <c r="O36" s="673"/>
      <c r="P36" s="5"/>
      <c r="Q36" s="5"/>
      <c r="R36" s="5"/>
      <c r="S36" s="5"/>
      <c r="T36" s="2"/>
      <c r="U36" s="15"/>
      <c r="V36" s="215"/>
      <c r="W36" s="14"/>
      <c r="X36" s="221"/>
      <c r="Y36" s="686"/>
      <c r="Z36" s="687"/>
      <c r="AA36" s="691"/>
      <c r="AB36" s="691"/>
      <c r="AC36" s="691"/>
      <c r="AD36" s="691"/>
      <c r="AE36" s="691"/>
      <c r="AF36" s="692"/>
      <c r="AG36" s="9"/>
    </row>
    <row r="37" spans="1:33" ht="10.15" customHeight="1">
      <c r="A37" s="5"/>
      <c r="B37" s="28"/>
      <c r="C37" s="5"/>
      <c r="D37" s="15"/>
      <c r="E37" s="644"/>
      <c r="F37" s="19"/>
      <c r="G37" s="624">
        <v>6</v>
      </c>
      <c r="H37" s="664" t="s">
        <v>240</v>
      </c>
      <c r="I37" s="678"/>
      <c r="J37" s="668" t="str">
        <f>VLOOKUP(H37,Sheet1!$B$1:$D$66,3)</f>
        <v>ＦＣアネーロ</v>
      </c>
      <c r="K37" s="669"/>
      <c r="L37" s="669"/>
      <c r="M37" s="669"/>
      <c r="N37" s="669"/>
      <c r="O37" s="670"/>
      <c r="P37" s="43"/>
      <c r="Q37" s="47"/>
      <c r="R37" s="5"/>
      <c r="S37" s="28"/>
      <c r="T37" s="5"/>
      <c r="U37" s="3"/>
      <c r="V37" s="23"/>
      <c r="W37" s="19"/>
      <c r="X37" s="622">
        <v>6</v>
      </c>
      <c r="Y37" s="664" t="s">
        <v>257</v>
      </c>
      <c r="Z37" s="665"/>
      <c r="AA37" s="668" t="str">
        <f>VLOOKUP(Y37,Sheet1!$B$1:$D$66,3)</f>
        <v>カテット白沢ＳＳ</v>
      </c>
      <c r="AB37" s="669"/>
      <c r="AC37" s="669"/>
      <c r="AD37" s="669"/>
      <c r="AE37" s="669"/>
      <c r="AF37" s="670"/>
      <c r="AG37" s="34"/>
    </row>
    <row r="38" spans="1:33" ht="10.15" customHeight="1">
      <c r="A38" s="5"/>
      <c r="B38" s="5"/>
      <c r="C38" s="5"/>
      <c r="F38" s="14"/>
      <c r="G38" s="624"/>
      <c r="H38" s="666"/>
      <c r="I38" s="679"/>
      <c r="J38" s="671"/>
      <c r="K38" s="672"/>
      <c r="L38" s="672"/>
      <c r="M38" s="672"/>
      <c r="N38" s="672"/>
      <c r="O38" s="673"/>
      <c r="P38" s="44"/>
      <c r="Q38" s="47"/>
      <c r="R38" s="5"/>
      <c r="S38" s="5"/>
      <c r="T38" s="5"/>
      <c r="W38" s="15"/>
      <c r="X38" s="622"/>
      <c r="Y38" s="680"/>
      <c r="Z38" s="646"/>
      <c r="AA38" s="671"/>
      <c r="AB38" s="672"/>
      <c r="AC38" s="672"/>
      <c r="AD38" s="672"/>
      <c r="AE38" s="672"/>
      <c r="AF38" s="673"/>
      <c r="AG38" s="34"/>
    </row>
    <row r="39" spans="1:33" ht="10.15" customHeight="1">
      <c r="A39" s="5"/>
      <c r="B39" s="5"/>
      <c r="C39" s="5"/>
      <c r="D39" s="5"/>
      <c r="E39" s="5"/>
      <c r="F39" s="37"/>
      <c r="G39" s="214">
        <v>7</v>
      </c>
      <c r="H39" s="664" t="s">
        <v>241</v>
      </c>
      <c r="I39" s="665"/>
      <c r="J39" s="668" t="str">
        <f>VLOOKUP(H39,Sheet1!$B$1:$D$66,3)</f>
        <v>ウエストフットコム</v>
      </c>
      <c r="K39" s="669"/>
      <c r="L39" s="669"/>
      <c r="M39" s="669"/>
      <c r="N39" s="669"/>
      <c r="O39" s="670"/>
      <c r="P39" s="5"/>
      <c r="Q39" s="5"/>
      <c r="R39" s="5"/>
      <c r="S39" s="5"/>
      <c r="T39" s="5"/>
      <c r="U39" s="5"/>
      <c r="V39" s="5"/>
      <c r="W39" s="5"/>
      <c r="X39" s="221"/>
      <c r="Y39" s="674"/>
      <c r="Z39" s="674"/>
      <c r="AA39" s="676"/>
      <c r="AB39" s="676"/>
      <c r="AC39" s="676"/>
      <c r="AD39" s="676"/>
      <c r="AE39" s="676"/>
      <c r="AF39" s="676"/>
      <c r="AG39" s="647"/>
    </row>
    <row r="40" spans="1:33" ht="10.15" customHeight="1">
      <c r="A40" s="5"/>
      <c r="B40" s="38"/>
      <c r="C40" s="38"/>
      <c r="D40" s="38"/>
      <c r="E40" s="38"/>
      <c r="F40" s="38"/>
      <c r="G40" s="214"/>
      <c r="H40" s="666"/>
      <c r="I40" s="667"/>
      <c r="J40" s="671"/>
      <c r="K40" s="672"/>
      <c r="L40" s="672"/>
      <c r="M40" s="672"/>
      <c r="N40" s="672"/>
      <c r="O40" s="673"/>
      <c r="P40" s="2"/>
      <c r="Q40" s="38"/>
      <c r="R40" s="38"/>
      <c r="S40" s="38"/>
      <c r="T40" s="38"/>
      <c r="U40" s="38"/>
      <c r="V40" s="38"/>
      <c r="W40" s="38"/>
      <c r="X40" s="221"/>
      <c r="Y40" s="675"/>
      <c r="Z40" s="675"/>
      <c r="AA40" s="677"/>
      <c r="AB40" s="677"/>
      <c r="AC40" s="677"/>
      <c r="AD40" s="677"/>
      <c r="AE40" s="677"/>
      <c r="AF40" s="677"/>
      <c r="AG40" s="648"/>
    </row>
    <row r="41" spans="1:33" ht="10.15" customHeight="1">
      <c r="A41" s="5"/>
      <c r="B41" s="5"/>
      <c r="C41" s="5"/>
      <c r="D41" s="5"/>
      <c r="E41" s="5"/>
      <c r="F41" s="5"/>
      <c r="G41" s="5"/>
      <c r="H41" s="2"/>
      <c r="I41" s="27"/>
      <c r="J41" s="27"/>
      <c r="K41" s="42"/>
      <c r="L41" s="42"/>
      <c r="M41" s="42"/>
      <c r="N41" s="42"/>
      <c r="O41" s="42"/>
      <c r="P41" s="42"/>
      <c r="Q41" s="12"/>
      <c r="R41" s="50"/>
      <c r="S41" s="5"/>
      <c r="T41" s="5"/>
      <c r="U41" s="5"/>
      <c r="V41" s="5"/>
      <c r="W41" s="5"/>
      <c r="X41" s="5"/>
      <c r="Y41" s="2"/>
      <c r="Z41" s="27"/>
      <c r="AA41" s="27"/>
      <c r="AB41" s="42"/>
      <c r="AC41" s="42"/>
      <c r="AD41" s="42"/>
      <c r="AE41" s="42"/>
      <c r="AF41" s="42"/>
      <c r="AG41" s="42"/>
    </row>
    <row r="42" spans="1:33" ht="10.15" customHeight="1">
      <c r="A42" s="5"/>
      <c r="B42" s="2"/>
      <c r="C42" s="5"/>
      <c r="D42" s="5"/>
      <c r="E42" s="5"/>
      <c r="F42" s="5"/>
      <c r="G42" s="5"/>
      <c r="H42" s="5"/>
      <c r="I42" s="27"/>
      <c r="J42" s="27"/>
      <c r="K42" s="5"/>
      <c r="L42" s="5"/>
      <c r="M42" s="5"/>
      <c r="N42" s="5"/>
      <c r="O42" s="5"/>
      <c r="P42" s="5"/>
      <c r="Q42" s="5"/>
      <c r="R42" s="5"/>
      <c r="S42" s="2"/>
      <c r="T42" s="5"/>
      <c r="U42" s="5"/>
      <c r="V42" s="5"/>
      <c r="W42" s="5"/>
      <c r="X42" s="5"/>
      <c r="Y42" s="5"/>
      <c r="Z42" s="27"/>
      <c r="AA42" s="27"/>
      <c r="AB42" s="5"/>
      <c r="AC42" s="5"/>
      <c r="AD42" s="5"/>
      <c r="AE42" s="5"/>
      <c r="AF42" s="5"/>
      <c r="AG42" s="5"/>
    </row>
    <row r="43" spans="1:33" ht="10.15" customHeight="1">
      <c r="A43" s="38"/>
      <c r="B43" s="38"/>
      <c r="C43" s="210" t="s">
        <v>41</v>
      </c>
      <c r="D43" s="565" t="s">
        <v>130</v>
      </c>
      <c r="E43" s="560"/>
      <c r="F43" s="560"/>
      <c r="G43" s="560"/>
      <c r="H43" s="560"/>
      <c r="I43" s="560"/>
      <c r="J43" s="560"/>
      <c r="K43" s="560"/>
      <c r="L43" s="560"/>
      <c r="M43" s="560"/>
      <c r="N43" s="560"/>
      <c r="O43" s="561"/>
      <c r="P43" s="9"/>
      <c r="Q43" s="652" t="s">
        <v>131</v>
      </c>
      <c r="R43" s="653"/>
      <c r="S43" s="653"/>
      <c r="T43" s="653"/>
      <c r="U43" s="653"/>
      <c r="V43" s="653"/>
      <c r="W43" s="653"/>
      <c r="X43" s="653"/>
      <c r="Y43" s="653"/>
      <c r="Z43" s="653"/>
      <c r="AA43" s="653"/>
      <c r="AB43" s="653"/>
      <c r="AC43" s="653"/>
      <c r="AD43" s="653"/>
      <c r="AE43" s="653"/>
      <c r="AF43" s="654"/>
    </row>
    <row r="44" spans="1:33" ht="10.15" customHeight="1">
      <c r="A44" s="38"/>
      <c r="B44" s="38"/>
      <c r="C44" s="211"/>
      <c r="D44" s="562"/>
      <c r="E44" s="563"/>
      <c r="F44" s="563"/>
      <c r="G44" s="563"/>
      <c r="H44" s="563"/>
      <c r="I44" s="563"/>
      <c r="J44" s="563"/>
      <c r="K44" s="563"/>
      <c r="L44" s="563"/>
      <c r="M44" s="563"/>
      <c r="N44" s="563"/>
      <c r="O44" s="564"/>
      <c r="P44" s="9"/>
      <c r="Q44" s="655"/>
      <c r="R44" s="656"/>
      <c r="S44" s="656"/>
      <c r="T44" s="656"/>
      <c r="U44" s="656"/>
      <c r="V44" s="656"/>
      <c r="W44" s="656"/>
      <c r="X44" s="656"/>
      <c r="Y44" s="656"/>
      <c r="Z44" s="656"/>
      <c r="AA44" s="656"/>
      <c r="AB44" s="656"/>
      <c r="AC44" s="656"/>
      <c r="AD44" s="656"/>
      <c r="AE44" s="656"/>
      <c r="AF44" s="657"/>
    </row>
    <row r="45" spans="1:33" ht="10.15" customHeight="1">
      <c r="A45" s="5"/>
      <c r="B45" s="5"/>
      <c r="C45" s="5"/>
      <c r="N45" s="5"/>
      <c r="O45" s="5"/>
      <c r="P45" s="5"/>
      <c r="Q45" s="655"/>
      <c r="R45" s="656"/>
      <c r="S45" s="656"/>
      <c r="T45" s="656"/>
      <c r="U45" s="656"/>
      <c r="V45" s="656"/>
      <c r="W45" s="656"/>
      <c r="X45" s="656"/>
      <c r="Y45" s="656"/>
      <c r="Z45" s="656"/>
      <c r="AA45" s="656"/>
      <c r="AB45" s="656"/>
      <c r="AC45" s="656"/>
      <c r="AD45" s="656"/>
      <c r="AE45" s="656"/>
      <c r="AF45" s="657"/>
    </row>
    <row r="46" spans="1:33" ht="10.15" customHeight="1">
      <c r="A46" s="5"/>
      <c r="B46" s="5"/>
      <c r="C46" s="5"/>
      <c r="F46" s="3"/>
      <c r="G46" s="622">
        <v>1</v>
      </c>
      <c r="H46" s="664" t="s">
        <v>242</v>
      </c>
      <c r="I46" s="665"/>
      <c r="J46" s="668" t="str">
        <f>VLOOKUP(H46,Sheet1!$B$1:$D$66,3)</f>
        <v>ＦＣグランディール</v>
      </c>
      <c r="K46" s="669"/>
      <c r="L46" s="669"/>
      <c r="M46" s="669"/>
      <c r="N46" s="669"/>
      <c r="O46" s="670"/>
      <c r="P46" s="9"/>
      <c r="Q46" s="655"/>
      <c r="R46" s="656"/>
      <c r="S46" s="656"/>
      <c r="T46" s="656"/>
      <c r="U46" s="656"/>
      <c r="V46" s="656"/>
      <c r="W46" s="656"/>
      <c r="X46" s="656"/>
      <c r="Y46" s="656"/>
      <c r="Z46" s="656"/>
      <c r="AA46" s="656"/>
      <c r="AB46" s="656"/>
      <c r="AC46" s="656"/>
      <c r="AD46" s="656"/>
      <c r="AE46" s="656"/>
      <c r="AF46" s="657"/>
    </row>
    <row r="47" spans="1:33" ht="10.15" customHeight="1">
      <c r="A47" s="5"/>
      <c r="B47" s="5"/>
      <c r="C47" s="5"/>
      <c r="F47" s="14"/>
      <c r="G47" s="622"/>
      <c r="H47" s="666"/>
      <c r="I47" s="667"/>
      <c r="J47" s="671"/>
      <c r="K47" s="672"/>
      <c r="L47" s="672"/>
      <c r="M47" s="672"/>
      <c r="N47" s="672"/>
      <c r="O47" s="673"/>
      <c r="P47" s="9"/>
      <c r="Q47" s="655"/>
      <c r="R47" s="656"/>
      <c r="S47" s="656"/>
      <c r="T47" s="656"/>
      <c r="U47" s="656"/>
      <c r="V47" s="656"/>
      <c r="W47" s="656"/>
      <c r="X47" s="656"/>
      <c r="Y47" s="656"/>
      <c r="Z47" s="656"/>
      <c r="AA47" s="656"/>
      <c r="AB47" s="656"/>
      <c r="AC47" s="656"/>
      <c r="AD47" s="656"/>
      <c r="AE47" s="656"/>
      <c r="AF47" s="657"/>
    </row>
    <row r="48" spans="1:33" ht="10.15" customHeight="1">
      <c r="A48" s="2"/>
      <c r="B48" s="26"/>
      <c r="C48" s="2"/>
      <c r="D48" s="3"/>
      <c r="E48" s="643" t="s">
        <v>44</v>
      </c>
      <c r="F48" s="19"/>
      <c r="G48" s="622">
        <v>2</v>
      </c>
      <c r="H48" s="664" t="s">
        <v>243</v>
      </c>
      <c r="I48" s="665"/>
      <c r="J48" s="668" t="str">
        <f>VLOOKUP(H48,Sheet1!$B$1:$D$66,3)</f>
        <v>ＦＣみらいＶ</v>
      </c>
      <c r="K48" s="669"/>
      <c r="L48" s="669"/>
      <c r="M48" s="669"/>
      <c r="N48" s="669"/>
      <c r="O48" s="670"/>
      <c r="P48" s="5"/>
      <c r="Q48" s="655"/>
      <c r="R48" s="656"/>
      <c r="S48" s="656"/>
      <c r="T48" s="656"/>
      <c r="U48" s="656"/>
      <c r="V48" s="656"/>
      <c r="W48" s="656"/>
      <c r="X48" s="656"/>
      <c r="Y48" s="656"/>
      <c r="Z48" s="656"/>
      <c r="AA48" s="656"/>
      <c r="AB48" s="656"/>
      <c r="AC48" s="656"/>
      <c r="AD48" s="656"/>
      <c r="AE48" s="656"/>
      <c r="AF48" s="657"/>
    </row>
    <row r="49" spans="1:33" ht="10.15" customHeight="1">
      <c r="A49" s="2"/>
      <c r="B49" s="26"/>
      <c r="C49" s="2"/>
      <c r="D49" s="39"/>
      <c r="E49" s="644"/>
      <c r="F49" s="14"/>
      <c r="G49" s="622"/>
      <c r="H49" s="666"/>
      <c r="I49" s="667"/>
      <c r="J49" s="671"/>
      <c r="K49" s="672"/>
      <c r="L49" s="672"/>
      <c r="M49" s="672"/>
      <c r="N49" s="672"/>
      <c r="O49" s="673"/>
      <c r="P49" s="12"/>
      <c r="Q49" s="658"/>
      <c r="R49" s="659"/>
      <c r="S49" s="659"/>
      <c r="T49" s="659"/>
      <c r="U49" s="659"/>
      <c r="V49" s="659"/>
      <c r="W49" s="659"/>
      <c r="X49" s="659"/>
      <c r="Y49" s="659"/>
      <c r="Z49" s="659"/>
      <c r="AA49" s="659"/>
      <c r="AB49" s="659"/>
      <c r="AC49" s="659"/>
      <c r="AD49" s="659"/>
      <c r="AE49" s="659"/>
      <c r="AF49" s="660"/>
    </row>
    <row r="50" spans="1:33" ht="10.15" customHeight="1">
      <c r="A50" s="2"/>
      <c r="B50" s="5"/>
      <c r="C50" s="2"/>
      <c r="D50" s="34"/>
      <c r="E50" s="40"/>
      <c r="F50" s="19"/>
      <c r="G50" s="625" t="s">
        <v>11</v>
      </c>
      <c r="H50" s="684" t="s">
        <v>244</v>
      </c>
      <c r="I50" s="685"/>
      <c r="J50" s="688" t="str">
        <f>VLOOKUP(H50,Sheet1!$B$1:$D$66,3)</f>
        <v>緑が丘ＹＦＣ</v>
      </c>
      <c r="K50" s="676"/>
      <c r="L50" s="676"/>
      <c r="M50" s="676"/>
      <c r="N50" s="676"/>
      <c r="O50" s="689"/>
      <c r="P50" s="43"/>
      <c r="Q50" s="658"/>
      <c r="R50" s="659"/>
      <c r="S50" s="659"/>
      <c r="T50" s="659"/>
      <c r="U50" s="659"/>
      <c r="V50" s="659"/>
      <c r="W50" s="659"/>
      <c r="X50" s="659"/>
      <c r="Y50" s="659"/>
      <c r="Z50" s="659"/>
      <c r="AA50" s="659"/>
      <c r="AB50" s="659"/>
      <c r="AC50" s="659"/>
      <c r="AD50" s="659"/>
      <c r="AE50" s="659"/>
      <c r="AF50" s="660"/>
    </row>
    <row r="51" spans="1:33" ht="10.15" customHeight="1">
      <c r="A51" s="586" t="s">
        <v>133</v>
      </c>
      <c r="B51" s="561"/>
      <c r="C51" s="2"/>
      <c r="D51" s="626" t="s">
        <v>116</v>
      </c>
      <c r="E51" s="40"/>
      <c r="F51" s="3"/>
      <c r="G51" s="625"/>
      <c r="H51" s="686"/>
      <c r="I51" s="687"/>
      <c r="J51" s="690"/>
      <c r="K51" s="691"/>
      <c r="L51" s="691"/>
      <c r="M51" s="691"/>
      <c r="N51" s="691"/>
      <c r="O51" s="692"/>
      <c r="P51" s="44"/>
      <c r="Q51" s="658"/>
      <c r="R51" s="659"/>
      <c r="S51" s="659"/>
      <c r="T51" s="659"/>
      <c r="U51" s="659"/>
      <c r="V51" s="659"/>
      <c r="W51" s="659"/>
      <c r="X51" s="659"/>
      <c r="Y51" s="659"/>
      <c r="Z51" s="659"/>
      <c r="AA51" s="659"/>
      <c r="AB51" s="659"/>
      <c r="AC51" s="659"/>
      <c r="AD51" s="659"/>
      <c r="AE51" s="659"/>
      <c r="AF51" s="660"/>
    </row>
    <row r="52" spans="1:33" ht="10.15" customHeight="1">
      <c r="A52" s="562"/>
      <c r="B52" s="564"/>
      <c r="C52" s="41"/>
      <c r="D52" s="627"/>
      <c r="E52" s="40"/>
      <c r="F52" s="3"/>
      <c r="G52" s="622">
        <v>4</v>
      </c>
      <c r="H52" s="664" t="s">
        <v>245</v>
      </c>
      <c r="I52" s="665"/>
      <c r="J52" s="668" t="str">
        <f>VLOOKUP(H52,Sheet1!$B$1:$D$66,3)</f>
        <v>石井ＦＣ</v>
      </c>
      <c r="K52" s="669"/>
      <c r="L52" s="669"/>
      <c r="M52" s="669"/>
      <c r="N52" s="669"/>
      <c r="O52" s="670"/>
      <c r="P52" s="45"/>
      <c r="Q52" s="658"/>
      <c r="R52" s="659"/>
      <c r="S52" s="659"/>
      <c r="T52" s="659"/>
      <c r="U52" s="659"/>
      <c r="V52" s="659"/>
      <c r="W52" s="659"/>
      <c r="X52" s="659"/>
      <c r="Y52" s="659"/>
      <c r="Z52" s="659"/>
      <c r="AA52" s="659"/>
      <c r="AB52" s="659"/>
      <c r="AC52" s="659"/>
      <c r="AD52" s="659"/>
      <c r="AE52" s="659"/>
      <c r="AF52" s="660"/>
    </row>
    <row r="53" spans="1:33" ht="10.15" customHeight="1">
      <c r="A53" s="11"/>
      <c r="B53" s="5"/>
      <c r="C53" s="2"/>
      <c r="D53" s="34"/>
      <c r="E53" s="40"/>
      <c r="F53" s="14"/>
      <c r="G53" s="622"/>
      <c r="H53" s="666"/>
      <c r="I53" s="667"/>
      <c r="J53" s="671"/>
      <c r="K53" s="672"/>
      <c r="L53" s="672"/>
      <c r="M53" s="672"/>
      <c r="N53" s="672"/>
      <c r="O53" s="673"/>
      <c r="P53" s="9"/>
      <c r="Q53" s="661"/>
      <c r="R53" s="662"/>
      <c r="S53" s="662"/>
      <c r="T53" s="662"/>
      <c r="U53" s="662"/>
      <c r="V53" s="662"/>
      <c r="W53" s="662"/>
      <c r="X53" s="662"/>
      <c r="Y53" s="662"/>
      <c r="Z53" s="662"/>
      <c r="AA53" s="662"/>
      <c r="AB53" s="662"/>
      <c r="AC53" s="662"/>
      <c r="AD53" s="662"/>
      <c r="AE53" s="662"/>
      <c r="AF53" s="663"/>
    </row>
    <row r="54" spans="1:33" ht="10.15" customHeight="1">
      <c r="A54" s="2"/>
      <c r="B54" s="5"/>
      <c r="C54" s="2"/>
      <c r="D54" s="34"/>
      <c r="E54" s="7"/>
      <c r="F54" s="19"/>
      <c r="G54" s="622">
        <v>5</v>
      </c>
      <c r="H54" s="664" t="s">
        <v>246</v>
      </c>
      <c r="I54" s="665"/>
      <c r="J54" s="668" t="str">
        <f>VLOOKUP(H54,Sheet1!$B$1:$D$66,3)</f>
        <v>サウス宇都宮ＳＣ</v>
      </c>
      <c r="K54" s="669"/>
      <c r="L54" s="669"/>
      <c r="M54" s="669"/>
      <c r="N54" s="669"/>
      <c r="O54" s="670"/>
      <c r="P54" s="5"/>
      <c r="Q54" s="5"/>
    </row>
    <row r="55" spans="1:33" ht="10.15" customHeight="1">
      <c r="A55" s="5"/>
      <c r="B55" s="5"/>
      <c r="C55" s="2"/>
      <c r="D55" s="17"/>
      <c r="E55" s="643" t="s">
        <v>135</v>
      </c>
      <c r="F55" s="14"/>
      <c r="G55" s="622"/>
      <c r="H55" s="666"/>
      <c r="I55" s="667"/>
      <c r="J55" s="671"/>
      <c r="K55" s="672"/>
      <c r="L55" s="672"/>
      <c r="M55" s="672"/>
      <c r="N55" s="672"/>
      <c r="O55" s="673"/>
      <c r="P55" s="5"/>
      <c r="Q55" s="5"/>
    </row>
    <row r="56" spans="1:33" ht="10.15" customHeight="1">
      <c r="A56" s="5"/>
      <c r="B56" s="28"/>
      <c r="C56" s="5"/>
      <c r="D56" s="15"/>
      <c r="E56" s="644"/>
      <c r="F56" s="19"/>
      <c r="G56" s="622">
        <v>6</v>
      </c>
      <c r="H56" s="664" t="s">
        <v>247</v>
      </c>
      <c r="I56" s="665"/>
      <c r="J56" s="668" t="str">
        <f>VLOOKUP(H56,Sheet1!$B$1:$D$66,3)</f>
        <v>本郷北ＦＣ</v>
      </c>
      <c r="K56" s="669"/>
      <c r="L56" s="669"/>
      <c r="M56" s="669"/>
      <c r="N56" s="669"/>
      <c r="O56" s="670"/>
      <c r="P56" s="42"/>
      <c r="Q56" s="5"/>
    </row>
    <row r="57" spans="1:33" ht="10.15" customHeight="1">
      <c r="A57" s="5"/>
      <c r="B57" s="5"/>
      <c r="C57" s="5"/>
      <c r="F57" s="14"/>
      <c r="G57" s="622"/>
      <c r="H57" s="666"/>
      <c r="I57" s="667"/>
      <c r="J57" s="671"/>
      <c r="K57" s="672"/>
      <c r="L57" s="672"/>
      <c r="M57" s="672"/>
      <c r="N57" s="672"/>
      <c r="O57" s="673"/>
      <c r="P57" s="42"/>
      <c r="Q57" s="12"/>
    </row>
    <row r="58" spans="1:33" ht="10.15" customHeight="1">
      <c r="A58" s="5"/>
      <c r="B58" s="5"/>
      <c r="C58" s="5"/>
      <c r="D58" s="5"/>
      <c r="E58" s="5"/>
      <c r="F58" s="37"/>
      <c r="G58" s="214">
        <v>7</v>
      </c>
      <c r="H58" s="664" t="s">
        <v>248</v>
      </c>
      <c r="I58" s="665"/>
      <c r="J58" s="668" t="str">
        <f>VLOOKUP(H58,Sheet1!$B$1:$D$66,3)</f>
        <v>ＦＣアリーバ</v>
      </c>
      <c r="K58" s="669"/>
      <c r="L58" s="669"/>
      <c r="M58" s="669"/>
      <c r="N58" s="669"/>
      <c r="O58" s="670"/>
      <c r="P58" s="9"/>
      <c r="Q58" s="5"/>
      <c r="R58" s="5"/>
      <c r="S58" s="5"/>
      <c r="T58" s="5"/>
      <c r="U58" s="5"/>
      <c r="V58" s="5"/>
      <c r="W58" s="5"/>
      <c r="X58" s="5"/>
      <c r="Y58" s="2"/>
      <c r="Z58" s="27"/>
      <c r="AA58" s="27"/>
      <c r="AB58" s="20"/>
      <c r="AC58" s="9"/>
      <c r="AD58" s="9"/>
      <c r="AE58" s="9"/>
      <c r="AF58" s="9"/>
      <c r="AG58" s="9"/>
    </row>
    <row r="59" spans="1:33" ht="10.15" customHeight="1">
      <c r="A59" s="5"/>
      <c r="B59" s="38"/>
      <c r="C59" s="38"/>
      <c r="D59" s="38"/>
      <c r="E59" s="38"/>
      <c r="F59" s="38"/>
      <c r="G59" s="214"/>
      <c r="H59" s="666"/>
      <c r="I59" s="667"/>
      <c r="J59" s="671"/>
      <c r="K59" s="672"/>
      <c r="L59" s="672"/>
      <c r="M59" s="672"/>
      <c r="N59" s="672"/>
      <c r="O59" s="673"/>
      <c r="P59" s="9"/>
      <c r="Q59" s="5"/>
      <c r="R59" s="214"/>
      <c r="S59" s="5"/>
      <c r="T59" s="5"/>
      <c r="U59" s="5"/>
      <c r="V59" s="5"/>
      <c r="W59" s="5"/>
      <c r="X59" s="5"/>
      <c r="Y59" s="2"/>
      <c r="Z59" s="27"/>
      <c r="AA59" s="27"/>
      <c r="AB59" s="9"/>
      <c r="AC59" s="9"/>
      <c r="AD59" s="9"/>
      <c r="AE59" s="9"/>
      <c r="AF59" s="9"/>
      <c r="AG59" s="9"/>
    </row>
    <row r="60" spans="1:33" ht="10.15" customHeight="1">
      <c r="A60" s="5"/>
      <c r="B60" s="5"/>
      <c r="C60" s="5"/>
      <c r="D60" s="5"/>
      <c r="E60" s="2"/>
      <c r="F60" s="9"/>
      <c r="G60" s="5"/>
      <c r="H60" s="2"/>
      <c r="I60" s="27"/>
      <c r="J60" s="27"/>
      <c r="K60" s="9"/>
      <c r="L60" s="9"/>
      <c r="M60" s="9"/>
      <c r="N60" s="9"/>
      <c r="O60" s="9"/>
      <c r="P60" s="9"/>
      <c r="Q60" s="5"/>
      <c r="R60" s="214"/>
      <c r="S60" s="5"/>
      <c r="T60" s="5"/>
      <c r="U60" s="5"/>
      <c r="V60" s="5"/>
      <c r="W60" s="18"/>
      <c r="X60" s="5"/>
      <c r="Y60" s="5"/>
      <c r="Z60" s="27"/>
      <c r="AA60" s="27"/>
      <c r="AB60" s="5"/>
      <c r="AC60" s="5"/>
      <c r="AD60" s="5"/>
      <c r="AE60" s="5"/>
      <c r="AF60" s="5"/>
      <c r="AG60" s="5"/>
    </row>
    <row r="61" spans="1:33">
      <c r="A61" s="222" t="s">
        <v>53</v>
      </c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53"/>
      <c r="R61" s="222" t="s">
        <v>54</v>
      </c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23"/>
    </row>
    <row r="62" spans="1:33">
      <c r="A62" s="224" t="s">
        <v>137</v>
      </c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5"/>
      <c r="N62" s="225"/>
      <c r="O62" s="225"/>
      <c r="P62" s="225"/>
      <c r="Q62" s="54"/>
      <c r="R62" s="224" t="s">
        <v>137</v>
      </c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5"/>
      <c r="AE62" s="225"/>
      <c r="AF62" s="225"/>
      <c r="AG62" s="225"/>
    </row>
    <row r="63" spans="1:33" ht="18.75" customHeight="1">
      <c r="A63" s="649" t="s">
        <v>56</v>
      </c>
      <c r="B63" s="650"/>
      <c r="C63" s="650"/>
      <c r="D63" s="650"/>
      <c r="E63" s="651"/>
      <c r="F63" s="633" t="s">
        <v>57</v>
      </c>
      <c r="G63" s="226"/>
      <c r="H63" s="226"/>
      <c r="I63" s="226"/>
      <c r="J63" s="227"/>
      <c r="K63" s="623" t="s">
        <v>58</v>
      </c>
      <c r="L63" s="226"/>
      <c r="M63" s="226"/>
      <c r="N63" s="226"/>
      <c r="O63" s="226"/>
      <c r="P63" s="227"/>
      <c r="Q63" s="54"/>
      <c r="R63" s="649" t="s">
        <v>56</v>
      </c>
      <c r="S63" s="650"/>
      <c r="T63" s="650"/>
      <c r="U63" s="650"/>
      <c r="V63" s="651"/>
      <c r="W63" s="633" t="s">
        <v>57</v>
      </c>
      <c r="X63" s="226"/>
      <c r="Y63" s="226"/>
      <c r="Z63" s="226"/>
      <c r="AA63" s="227"/>
      <c r="AB63" s="623" t="s">
        <v>58</v>
      </c>
      <c r="AC63" s="226"/>
      <c r="AD63" s="226"/>
      <c r="AE63" s="226"/>
      <c r="AF63" s="226"/>
      <c r="AG63" s="227"/>
    </row>
    <row r="64" spans="1:33">
      <c r="A64" s="571"/>
      <c r="B64" s="232"/>
      <c r="C64" s="232"/>
      <c r="D64" s="232"/>
      <c r="E64" s="233"/>
      <c r="F64" s="571"/>
      <c r="G64" s="232"/>
      <c r="H64" s="232"/>
      <c r="I64" s="232"/>
      <c r="J64" s="233"/>
      <c r="K64" s="628" t="s">
        <v>59</v>
      </c>
      <c r="L64" s="629"/>
      <c r="M64" s="629"/>
      <c r="N64" s="629"/>
      <c r="O64" s="629"/>
      <c r="P64" s="630"/>
      <c r="Q64" s="54"/>
      <c r="R64" s="571"/>
      <c r="S64" s="232"/>
      <c r="T64" s="232"/>
      <c r="U64" s="232"/>
      <c r="V64" s="233"/>
      <c r="W64" s="571"/>
      <c r="X64" s="232"/>
      <c r="Y64" s="232"/>
      <c r="Z64" s="232"/>
      <c r="AA64" s="233"/>
      <c r="AB64" s="628" t="s">
        <v>59</v>
      </c>
      <c r="AC64" s="629"/>
      <c r="AD64" s="629"/>
      <c r="AE64" s="629"/>
      <c r="AF64" s="629"/>
      <c r="AG64" s="630"/>
    </row>
    <row r="65" spans="1:33">
      <c r="A65" s="55" t="s">
        <v>60</v>
      </c>
      <c r="B65" s="631" t="s">
        <v>61</v>
      </c>
      <c r="C65" s="631"/>
      <c r="D65" s="631"/>
      <c r="E65" s="632"/>
      <c r="F65" s="56"/>
      <c r="G65" s="57">
        <v>1</v>
      </c>
      <c r="H65" s="57" t="s">
        <v>62</v>
      </c>
      <c r="I65" s="57">
        <v>2</v>
      </c>
      <c r="J65" s="59"/>
      <c r="K65" s="633" t="s">
        <v>63</v>
      </c>
      <c r="L65" s="560"/>
      <c r="M65" s="560"/>
      <c r="N65" s="560"/>
      <c r="O65" s="560"/>
      <c r="P65" s="561"/>
      <c r="Q65" s="54"/>
      <c r="R65" s="55" t="s">
        <v>60</v>
      </c>
      <c r="S65" s="631" t="s">
        <v>61</v>
      </c>
      <c r="T65" s="631"/>
      <c r="U65" s="631"/>
      <c r="V65" s="632"/>
      <c r="W65" s="56"/>
      <c r="X65" s="57">
        <v>1</v>
      </c>
      <c r="Y65" s="57" t="s">
        <v>62</v>
      </c>
      <c r="Z65" s="57">
        <v>2</v>
      </c>
      <c r="AA65" s="59"/>
      <c r="AB65" s="633" t="s">
        <v>64</v>
      </c>
      <c r="AC65" s="560"/>
      <c r="AD65" s="560"/>
      <c r="AE65" s="560"/>
      <c r="AF65" s="560"/>
      <c r="AG65" s="561"/>
    </row>
    <row r="66" spans="1:33">
      <c r="A66" s="55" t="s">
        <v>8</v>
      </c>
      <c r="B66" s="631" t="s">
        <v>65</v>
      </c>
      <c r="C66" s="631"/>
      <c r="D66" s="631"/>
      <c r="E66" s="634"/>
      <c r="F66" s="56"/>
      <c r="G66" s="57">
        <v>4</v>
      </c>
      <c r="H66" s="57" t="s">
        <v>62</v>
      </c>
      <c r="I66" s="57">
        <v>5</v>
      </c>
      <c r="J66" s="59"/>
      <c r="K66" s="239" t="s">
        <v>66</v>
      </c>
      <c r="L66" s="622"/>
      <c r="M66" s="622"/>
      <c r="N66" s="622"/>
      <c r="O66" s="622"/>
      <c r="P66" s="215"/>
      <c r="Q66" s="54"/>
      <c r="R66" s="55" t="s">
        <v>8</v>
      </c>
      <c r="S66" s="631" t="s">
        <v>65</v>
      </c>
      <c r="T66" s="631"/>
      <c r="U66" s="631"/>
      <c r="V66" s="634"/>
      <c r="W66" s="56"/>
      <c r="X66" s="57">
        <v>4</v>
      </c>
      <c r="Y66" s="57" t="s">
        <v>62</v>
      </c>
      <c r="Z66" s="57">
        <v>5</v>
      </c>
      <c r="AA66" s="59"/>
      <c r="AB66" s="239" t="s">
        <v>67</v>
      </c>
      <c r="AC66" s="622"/>
      <c r="AD66" s="622"/>
      <c r="AE66" s="622"/>
      <c r="AF66" s="622"/>
      <c r="AG66" s="215"/>
    </row>
    <row r="67" spans="1:33">
      <c r="A67" s="55" t="s">
        <v>11</v>
      </c>
      <c r="B67" s="631" t="s">
        <v>68</v>
      </c>
      <c r="C67" s="631"/>
      <c r="D67" s="631"/>
      <c r="E67" s="634"/>
      <c r="F67" s="56"/>
      <c r="G67" s="57">
        <v>6</v>
      </c>
      <c r="H67" s="57" t="s">
        <v>62</v>
      </c>
      <c r="I67" s="57">
        <v>7</v>
      </c>
      <c r="J67" s="59"/>
      <c r="K67" s="239" t="s">
        <v>69</v>
      </c>
      <c r="L67" s="622"/>
      <c r="M67" s="622"/>
      <c r="N67" s="622"/>
      <c r="O67" s="622"/>
      <c r="P67" s="215"/>
      <c r="Q67" s="54"/>
      <c r="R67" s="55" t="s">
        <v>11</v>
      </c>
      <c r="S67" s="631" t="s">
        <v>68</v>
      </c>
      <c r="T67" s="631"/>
      <c r="U67" s="631"/>
      <c r="V67" s="634"/>
      <c r="W67" s="56"/>
      <c r="X67" s="57">
        <v>2</v>
      </c>
      <c r="Y67" s="57" t="s">
        <v>62</v>
      </c>
      <c r="Z67" s="57">
        <v>3</v>
      </c>
      <c r="AA67" s="59"/>
      <c r="AB67" s="239" t="s">
        <v>70</v>
      </c>
      <c r="AC67" s="622"/>
      <c r="AD67" s="622"/>
      <c r="AE67" s="622"/>
      <c r="AF67" s="622"/>
      <c r="AG67" s="215"/>
    </row>
    <row r="68" spans="1:33">
      <c r="A68" s="55" t="s">
        <v>71</v>
      </c>
      <c r="B68" s="631" t="s">
        <v>72</v>
      </c>
      <c r="C68" s="631"/>
      <c r="D68" s="631"/>
      <c r="E68" s="634"/>
      <c r="F68" s="56"/>
      <c r="G68" s="57">
        <v>2</v>
      </c>
      <c r="H68" s="57" t="s">
        <v>62</v>
      </c>
      <c r="I68" s="57">
        <v>3</v>
      </c>
      <c r="J68" s="59"/>
      <c r="K68" s="239" t="s">
        <v>73</v>
      </c>
      <c r="L68" s="622"/>
      <c r="M68" s="622"/>
      <c r="N68" s="622"/>
      <c r="O68" s="622"/>
      <c r="P68" s="215"/>
      <c r="Q68" s="54"/>
      <c r="R68" s="55" t="s">
        <v>71</v>
      </c>
      <c r="S68" s="631" t="s">
        <v>72</v>
      </c>
      <c r="T68" s="631"/>
      <c r="U68" s="631"/>
      <c r="V68" s="634"/>
      <c r="W68" s="56"/>
      <c r="X68" s="57">
        <v>5</v>
      </c>
      <c r="Y68" s="57" t="s">
        <v>62</v>
      </c>
      <c r="Z68" s="57">
        <v>6</v>
      </c>
      <c r="AA68" s="59"/>
      <c r="AB68" s="239" t="s">
        <v>74</v>
      </c>
      <c r="AC68" s="622"/>
      <c r="AD68" s="622"/>
      <c r="AE68" s="622"/>
      <c r="AF68" s="622"/>
      <c r="AG68" s="215"/>
    </row>
    <row r="69" spans="1:33">
      <c r="A69" s="55" t="s">
        <v>75</v>
      </c>
      <c r="B69" s="631" t="s">
        <v>76</v>
      </c>
      <c r="C69" s="631"/>
      <c r="D69" s="631"/>
      <c r="E69" s="634"/>
      <c r="F69" s="56"/>
      <c r="G69" s="57">
        <v>4</v>
      </c>
      <c r="H69" s="57" t="s">
        <v>62</v>
      </c>
      <c r="I69" s="57">
        <v>6</v>
      </c>
      <c r="J69" s="59"/>
      <c r="K69" s="239" t="s">
        <v>77</v>
      </c>
      <c r="L69" s="622"/>
      <c r="M69" s="622"/>
      <c r="N69" s="622"/>
      <c r="O69" s="622"/>
      <c r="P69" s="215"/>
      <c r="Q69" s="54"/>
      <c r="R69" s="55" t="s">
        <v>75</v>
      </c>
      <c r="S69" s="631" t="s">
        <v>76</v>
      </c>
      <c r="T69" s="631"/>
      <c r="U69" s="631"/>
      <c r="V69" s="634"/>
      <c r="W69" s="56"/>
      <c r="X69" s="57">
        <v>1</v>
      </c>
      <c r="Y69" s="57" t="s">
        <v>62</v>
      </c>
      <c r="Z69" s="57">
        <v>3</v>
      </c>
      <c r="AA69" s="59"/>
      <c r="AB69" s="239" t="s">
        <v>78</v>
      </c>
      <c r="AC69" s="622"/>
      <c r="AD69" s="622"/>
      <c r="AE69" s="622"/>
      <c r="AF69" s="622"/>
      <c r="AG69" s="215"/>
    </row>
    <row r="70" spans="1:33">
      <c r="A70" s="55" t="s">
        <v>50</v>
      </c>
      <c r="B70" s="631" t="s">
        <v>79</v>
      </c>
      <c r="C70" s="631"/>
      <c r="D70" s="631"/>
      <c r="E70" s="634"/>
      <c r="F70" s="56"/>
      <c r="G70" s="57">
        <v>5</v>
      </c>
      <c r="H70" s="57" t="s">
        <v>62</v>
      </c>
      <c r="I70" s="57">
        <v>7</v>
      </c>
      <c r="J70" s="59"/>
      <c r="K70" s="239" t="s">
        <v>80</v>
      </c>
      <c r="L70" s="622"/>
      <c r="M70" s="622"/>
      <c r="N70" s="622"/>
      <c r="O70" s="622"/>
      <c r="P70" s="215"/>
      <c r="Q70" s="54"/>
      <c r="R70" s="55" t="s">
        <v>50</v>
      </c>
      <c r="S70" s="631" t="s">
        <v>79</v>
      </c>
      <c r="T70" s="631"/>
      <c r="U70" s="631"/>
      <c r="V70" s="634"/>
      <c r="W70" s="56"/>
      <c r="X70" s="57">
        <v>4</v>
      </c>
      <c r="Y70" s="57" t="s">
        <v>62</v>
      </c>
      <c r="Z70" s="57">
        <v>6</v>
      </c>
      <c r="AA70" s="59"/>
      <c r="AB70" s="239" t="s">
        <v>81</v>
      </c>
      <c r="AC70" s="622"/>
      <c r="AD70" s="622"/>
      <c r="AE70" s="622"/>
      <c r="AF70" s="622"/>
      <c r="AG70" s="215"/>
    </row>
    <row r="71" spans="1:33">
      <c r="A71" s="55" t="s">
        <v>82</v>
      </c>
      <c r="B71" s="631" t="s">
        <v>83</v>
      </c>
      <c r="C71" s="631"/>
      <c r="D71" s="631"/>
      <c r="E71" s="634"/>
      <c r="F71" s="56"/>
      <c r="G71" s="57">
        <v>1</v>
      </c>
      <c r="H71" s="57" t="s">
        <v>62</v>
      </c>
      <c r="I71" s="57">
        <v>3</v>
      </c>
      <c r="J71" s="59"/>
      <c r="K71" s="239" t="s">
        <v>84</v>
      </c>
      <c r="L71" s="622"/>
      <c r="M71" s="622"/>
      <c r="N71" s="622"/>
      <c r="O71" s="622"/>
      <c r="P71" s="215"/>
      <c r="Q71" s="54"/>
      <c r="R71" s="58" t="s">
        <v>82</v>
      </c>
      <c r="S71" s="635" t="s">
        <v>138</v>
      </c>
      <c r="T71" s="635"/>
      <c r="U71" s="635"/>
      <c r="V71" s="642"/>
      <c r="W71" s="231" t="s">
        <v>134</v>
      </c>
      <c r="X71" s="637"/>
      <c r="Y71" s="46" t="s">
        <v>62</v>
      </c>
      <c r="Z71" s="225" t="s">
        <v>139</v>
      </c>
      <c r="AA71" s="638"/>
      <c r="AB71" s="636" t="s">
        <v>140</v>
      </c>
      <c r="AC71" s="640"/>
      <c r="AD71" s="640"/>
      <c r="AE71" s="640"/>
      <c r="AF71" s="640"/>
      <c r="AG71" s="641"/>
    </row>
    <row r="72" spans="1:33">
      <c r="A72" s="55" t="s">
        <v>85</v>
      </c>
      <c r="B72" s="631" t="s">
        <v>86</v>
      </c>
      <c r="C72" s="631"/>
      <c r="D72" s="631"/>
      <c r="E72" s="634"/>
      <c r="F72" s="56"/>
      <c r="G72" s="57">
        <v>4</v>
      </c>
      <c r="H72" s="57" t="s">
        <v>62</v>
      </c>
      <c r="I72" s="57">
        <v>7</v>
      </c>
      <c r="J72" s="59"/>
      <c r="K72" s="239" t="s">
        <v>87</v>
      </c>
      <c r="L72" s="622"/>
      <c r="M72" s="622"/>
      <c r="N72" s="622"/>
      <c r="O72" s="622"/>
      <c r="P72" s="215"/>
      <c r="Q72" s="54"/>
      <c r="R72" s="705" t="s">
        <v>141</v>
      </c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5"/>
    </row>
    <row r="73" spans="1:33">
      <c r="A73" s="55" t="s">
        <v>88</v>
      </c>
      <c r="B73" s="631" t="s">
        <v>89</v>
      </c>
      <c r="C73" s="631"/>
      <c r="D73" s="631"/>
      <c r="E73" s="634"/>
      <c r="F73" s="56"/>
      <c r="G73" s="57">
        <v>5</v>
      </c>
      <c r="H73" s="57" t="s">
        <v>62</v>
      </c>
      <c r="I73" s="57">
        <v>6</v>
      </c>
      <c r="J73" s="59"/>
      <c r="K73" s="239" t="s">
        <v>90</v>
      </c>
      <c r="L73" s="622"/>
      <c r="M73" s="622"/>
      <c r="N73" s="622"/>
      <c r="O73" s="622"/>
      <c r="P73" s="215"/>
      <c r="Q73" s="54"/>
      <c r="R73" s="216"/>
      <c r="S73" s="706"/>
      <c r="T73" s="706"/>
      <c r="U73" s="706"/>
      <c r="V73" s="706"/>
      <c r="W73" s="706"/>
      <c r="X73" s="706"/>
      <c r="Y73" s="706"/>
      <c r="Z73" s="706"/>
      <c r="AA73" s="706"/>
      <c r="AB73" s="706"/>
      <c r="AC73" s="706"/>
      <c r="AD73" s="706"/>
      <c r="AE73" s="706"/>
      <c r="AF73" s="706"/>
      <c r="AG73" s="706"/>
    </row>
    <row r="74" spans="1:33">
      <c r="A74" s="58" t="s">
        <v>116</v>
      </c>
      <c r="B74" s="635" t="s">
        <v>142</v>
      </c>
      <c r="C74" s="635"/>
      <c r="D74" s="635"/>
      <c r="E74" s="636"/>
      <c r="F74" s="231" t="s">
        <v>134</v>
      </c>
      <c r="G74" s="637"/>
      <c r="H74" s="46" t="s">
        <v>62</v>
      </c>
      <c r="I74" s="225" t="s">
        <v>139</v>
      </c>
      <c r="J74" s="638"/>
      <c r="K74" s="639" t="s">
        <v>183</v>
      </c>
      <c r="L74" s="640"/>
      <c r="M74" s="640"/>
      <c r="N74" s="640"/>
      <c r="O74" s="640"/>
      <c r="P74" s="641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</row>
    <row r="75" spans="1:33">
      <c r="A75" s="701" t="s">
        <v>143</v>
      </c>
      <c r="B75" s="702"/>
      <c r="C75" s="702"/>
      <c r="D75" s="702"/>
      <c r="E75" s="702"/>
      <c r="F75" s="702"/>
      <c r="G75" s="702"/>
      <c r="H75" s="702"/>
      <c r="I75" s="702"/>
      <c r="J75" s="702"/>
      <c r="K75" s="702"/>
      <c r="L75" s="702"/>
      <c r="M75" s="702"/>
      <c r="N75" s="702"/>
      <c r="O75" s="702"/>
      <c r="P75" s="703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</row>
    <row r="76" spans="1:33">
      <c r="A76" s="704"/>
      <c r="B76" s="288"/>
      <c r="C76" s="288"/>
      <c r="D76" s="288"/>
      <c r="E76" s="288"/>
      <c r="F76" s="288"/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</row>
    <row r="77" spans="1:33" ht="10.15" customHeight="1">
      <c r="A77" s="5"/>
      <c r="B77" s="5"/>
      <c r="C77" s="5"/>
      <c r="D77" s="5"/>
      <c r="E77" s="2"/>
      <c r="F77" s="9"/>
      <c r="G77" s="5"/>
      <c r="H77" s="2"/>
      <c r="I77" s="27"/>
      <c r="J77" s="27"/>
      <c r="K77" s="9"/>
      <c r="L77" s="9"/>
      <c r="M77" s="9"/>
      <c r="N77" s="9"/>
      <c r="O77" s="9"/>
      <c r="P77" s="9"/>
      <c r="Q77" s="5"/>
      <c r="R77" s="2"/>
      <c r="S77" s="5"/>
      <c r="T77" s="5"/>
      <c r="U77" s="5"/>
      <c r="V77" s="5"/>
      <c r="W77" s="18"/>
      <c r="X77" s="5"/>
      <c r="Y77" s="5"/>
      <c r="Z77" s="27"/>
      <c r="AA77" s="27"/>
      <c r="AB77" s="5"/>
      <c r="AC77" s="5"/>
      <c r="AD77" s="5"/>
      <c r="AE77" s="5"/>
      <c r="AF77" s="5"/>
      <c r="AG77" s="5"/>
    </row>
    <row r="78" spans="1:33" ht="10.15" customHeight="1">
      <c r="A78" s="5"/>
      <c r="B78" s="5"/>
      <c r="C78" s="5"/>
      <c r="D78" s="5"/>
      <c r="E78" s="2"/>
      <c r="F78" s="9"/>
      <c r="G78" s="5"/>
      <c r="H78" s="2"/>
      <c r="I78" s="27"/>
      <c r="J78" s="27"/>
      <c r="K78" s="9"/>
      <c r="L78" s="9"/>
      <c r="M78" s="9"/>
      <c r="N78" s="9"/>
      <c r="O78" s="9"/>
      <c r="P78" s="9"/>
      <c r="Q78" s="5"/>
      <c r="R78" s="2"/>
      <c r="S78" s="5"/>
      <c r="T78" s="5"/>
      <c r="U78" s="5"/>
      <c r="V78" s="5"/>
      <c r="W78" s="18"/>
      <c r="X78" s="5"/>
      <c r="Y78" s="5"/>
      <c r="Z78" s="27"/>
      <c r="AA78" s="27"/>
      <c r="AB78" s="5"/>
      <c r="AC78" s="5"/>
      <c r="AD78" s="5"/>
      <c r="AE78" s="5"/>
      <c r="AF78" s="5"/>
      <c r="AG78" s="5"/>
    </row>
    <row r="79" spans="1:33" ht="10.15" customHeight="1">
      <c r="A79" s="5"/>
      <c r="B79" s="5"/>
      <c r="C79" s="5"/>
      <c r="D79" s="5"/>
      <c r="E79" s="2"/>
      <c r="F79" s="9"/>
      <c r="G79" s="5"/>
      <c r="H79" s="2"/>
      <c r="I79" s="27"/>
      <c r="J79" s="27"/>
      <c r="K79" s="9"/>
      <c r="L79" s="9"/>
      <c r="M79" s="9"/>
      <c r="N79" s="9"/>
      <c r="O79" s="9"/>
      <c r="P79" s="9"/>
      <c r="Q79" s="5"/>
      <c r="R79" s="2"/>
      <c r="S79" s="5"/>
      <c r="T79" s="5"/>
      <c r="U79" s="5"/>
      <c r="V79" s="5"/>
      <c r="W79" s="18"/>
      <c r="X79" s="5"/>
      <c r="Y79" s="5"/>
      <c r="Z79" s="27"/>
      <c r="AA79" s="27"/>
      <c r="AB79" s="5"/>
      <c r="AC79" s="5"/>
      <c r="AD79" s="5"/>
      <c r="AE79" s="5"/>
      <c r="AF79" s="5"/>
      <c r="AG79" s="5"/>
    </row>
    <row r="80" spans="1:33" ht="10.15" customHeight="1">
      <c r="A80" s="5"/>
      <c r="B80" s="5"/>
      <c r="C80" s="5"/>
      <c r="D80" s="5"/>
      <c r="E80" s="2"/>
      <c r="F80" s="9"/>
      <c r="G80" s="5"/>
      <c r="H80" s="2"/>
      <c r="I80" s="27"/>
      <c r="J80" s="27"/>
      <c r="K80" s="9"/>
      <c r="L80" s="9"/>
      <c r="M80" s="9"/>
      <c r="N80" s="9"/>
      <c r="O80" s="9"/>
      <c r="P80" s="9"/>
      <c r="Q80" s="5"/>
      <c r="R80" s="2"/>
      <c r="S80" s="5"/>
      <c r="T80" s="5"/>
      <c r="U80" s="5"/>
      <c r="V80" s="5"/>
      <c r="W80" s="18"/>
      <c r="X80" s="5"/>
      <c r="Y80" s="5"/>
      <c r="Z80" s="27"/>
      <c r="AA80" s="27"/>
      <c r="AB80" s="5"/>
      <c r="AC80" s="5"/>
      <c r="AD80" s="5"/>
      <c r="AE80" s="5"/>
      <c r="AF80" s="5"/>
      <c r="AG80" s="5"/>
    </row>
    <row r="81" spans="38:49" s="3" customFormat="1"/>
    <row r="82" spans="38:49" s="3" customFormat="1">
      <c r="AL82" s="653"/>
      <c r="AM82" s="653"/>
      <c r="AN82" s="653"/>
      <c r="AO82" s="653"/>
      <c r="AP82" s="653"/>
      <c r="AQ82" s="653"/>
      <c r="AR82" s="653"/>
      <c r="AS82" s="653"/>
      <c r="AT82" s="653"/>
      <c r="AU82" s="653"/>
      <c r="AV82" s="653"/>
      <c r="AW82" s="654"/>
    </row>
    <row r="83" spans="38:49" s="3" customFormat="1">
      <c r="AL83" s="681"/>
      <c r="AM83" s="681"/>
      <c r="AN83" s="681"/>
      <c r="AO83" s="681"/>
      <c r="AP83" s="681"/>
      <c r="AQ83" s="681"/>
      <c r="AR83" s="681"/>
      <c r="AS83" s="681"/>
      <c r="AT83" s="681"/>
      <c r="AU83" s="681"/>
      <c r="AV83" s="681"/>
      <c r="AW83" s="657"/>
    </row>
    <row r="84" spans="38:49" s="3" customFormat="1">
      <c r="AL84" s="681"/>
      <c r="AM84" s="681"/>
      <c r="AN84" s="681"/>
      <c r="AO84" s="681"/>
      <c r="AP84" s="681"/>
      <c r="AQ84" s="681"/>
      <c r="AR84" s="681"/>
      <c r="AS84" s="681"/>
      <c r="AT84" s="681"/>
      <c r="AU84" s="681"/>
      <c r="AV84" s="681"/>
      <c r="AW84" s="657"/>
    </row>
    <row r="85" spans="38:49" s="3" customFormat="1">
      <c r="AL85" s="681"/>
      <c r="AM85" s="681"/>
      <c r="AN85" s="681"/>
      <c r="AO85" s="681"/>
      <c r="AP85" s="681"/>
      <c r="AQ85" s="681"/>
      <c r="AR85" s="681"/>
      <c r="AS85" s="681"/>
      <c r="AT85" s="681"/>
      <c r="AU85" s="681"/>
      <c r="AV85" s="681"/>
      <c r="AW85" s="657"/>
    </row>
    <row r="86" spans="38:49" s="3" customFormat="1">
      <c r="AL86" s="681"/>
      <c r="AM86" s="681"/>
      <c r="AN86" s="681"/>
      <c r="AO86" s="681"/>
      <c r="AP86" s="681"/>
      <c r="AQ86" s="681"/>
      <c r="AR86" s="681"/>
      <c r="AS86" s="681"/>
      <c r="AT86" s="681"/>
      <c r="AU86" s="681"/>
      <c r="AV86" s="681"/>
      <c r="AW86" s="657"/>
    </row>
    <row r="87" spans="38:49" s="3" customFormat="1">
      <c r="AL87" s="682"/>
      <c r="AM87" s="682"/>
      <c r="AN87" s="682"/>
      <c r="AO87" s="682"/>
      <c r="AP87" s="682"/>
      <c r="AQ87" s="682"/>
      <c r="AR87" s="682"/>
      <c r="AS87" s="682"/>
      <c r="AT87" s="682"/>
      <c r="AU87" s="682"/>
      <c r="AV87" s="682"/>
      <c r="AW87" s="683"/>
    </row>
    <row r="88" spans="38:49" s="3" customFormat="1"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</row>
    <row r="89" spans="38:49" s="3" customFormat="1">
      <c r="AL89" s="653"/>
      <c r="AM89" s="653"/>
      <c r="AN89" s="653"/>
      <c r="AO89" s="653"/>
      <c r="AP89" s="653"/>
      <c r="AQ89" s="653"/>
      <c r="AR89" s="653"/>
      <c r="AS89" s="653"/>
      <c r="AT89" s="653"/>
      <c r="AU89" s="653"/>
      <c r="AV89" s="653"/>
      <c r="AW89" s="654"/>
    </row>
    <row r="90" spans="38:49" s="3" customFormat="1">
      <c r="AL90" s="681"/>
      <c r="AM90" s="681"/>
      <c r="AN90" s="681"/>
      <c r="AO90" s="681"/>
      <c r="AP90" s="681"/>
      <c r="AQ90" s="681"/>
      <c r="AR90" s="681"/>
      <c r="AS90" s="681"/>
      <c r="AT90" s="681"/>
      <c r="AU90" s="681"/>
      <c r="AV90" s="681"/>
      <c r="AW90" s="657"/>
    </row>
    <row r="91" spans="38:49" s="3" customFormat="1">
      <c r="AL91" s="682"/>
      <c r="AM91" s="682"/>
      <c r="AN91" s="682"/>
      <c r="AO91" s="682"/>
      <c r="AP91" s="682"/>
      <c r="AQ91" s="682"/>
      <c r="AR91" s="682"/>
      <c r="AS91" s="682"/>
      <c r="AT91" s="682"/>
      <c r="AU91" s="682"/>
      <c r="AV91" s="682"/>
      <c r="AW91" s="683"/>
    </row>
    <row r="92" spans="38:49" s="3" customFormat="1"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</row>
    <row r="93" spans="38:49" s="3" customFormat="1">
      <c r="AL93" s="695"/>
      <c r="AM93" s="695"/>
      <c r="AN93" s="695"/>
      <c r="AO93" s="695"/>
      <c r="AP93" s="695"/>
      <c r="AQ93" s="695"/>
      <c r="AR93" s="695"/>
      <c r="AS93" s="695"/>
      <c r="AT93" s="695"/>
      <c r="AU93" s="695"/>
      <c r="AV93" s="695"/>
      <c r="AW93" s="696"/>
    </row>
    <row r="94" spans="38:49" s="3" customFormat="1">
      <c r="AL94" s="697"/>
      <c r="AM94" s="697"/>
      <c r="AN94" s="697"/>
      <c r="AO94" s="697"/>
      <c r="AP94" s="697"/>
      <c r="AQ94" s="697"/>
      <c r="AR94" s="697"/>
      <c r="AS94" s="697"/>
      <c r="AT94" s="697"/>
      <c r="AU94" s="697"/>
      <c r="AV94" s="697"/>
      <c r="AW94" s="698"/>
    </row>
    <row r="95" spans="38:49" s="3" customFormat="1">
      <c r="AL95" s="699"/>
      <c r="AM95" s="699"/>
      <c r="AN95" s="699"/>
      <c r="AO95" s="699"/>
      <c r="AP95" s="699"/>
      <c r="AQ95" s="699"/>
      <c r="AR95" s="699"/>
      <c r="AS95" s="699"/>
      <c r="AT95" s="699"/>
      <c r="AU95" s="699"/>
      <c r="AV95" s="699"/>
      <c r="AW95" s="700"/>
    </row>
    <row r="96" spans="38:49" s="3" customFormat="1"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</row>
    <row r="97" spans="38:49" s="3" customFormat="1">
      <c r="AL97" s="693"/>
      <c r="AM97" s="693"/>
      <c r="AN97" s="693"/>
      <c r="AO97" s="693"/>
      <c r="AP97" s="693"/>
      <c r="AQ97" s="693"/>
      <c r="AR97" s="693"/>
      <c r="AS97" s="693"/>
      <c r="AT97" s="693"/>
      <c r="AU97" s="693"/>
      <c r="AV97" s="693"/>
      <c r="AW97" s="694"/>
    </row>
    <row r="98" spans="38:49" s="3" customFormat="1">
      <c r="AL98" s="488"/>
      <c r="AM98" s="488"/>
      <c r="AN98" s="488"/>
      <c r="AO98" s="488"/>
      <c r="AP98" s="488"/>
      <c r="AQ98" s="488"/>
      <c r="AR98" s="488"/>
      <c r="AS98" s="488"/>
      <c r="AT98" s="488"/>
      <c r="AU98" s="488"/>
      <c r="AV98" s="488"/>
      <c r="AW98" s="660"/>
    </row>
    <row r="99" spans="38:49" s="3" customFormat="1">
      <c r="AL99" s="662"/>
      <c r="AM99" s="662"/>
      <c r="AN99" s="662"/>
      <c r="AO99" s="662"/>
      <c r="AP99" s="662"/>
      <c r="AQ99" s="662"/>
      <c r="AR99" s="662"/>
      <c r="AS99" s="662"/>
      <c r="AT99" s="662"/>
      <c r="AU99" s="662"/>
      <c r="AV99" s="662"/>
      <c r="AW99" s="663"/>
    </row>
    <row r="100" spans="38:49" s="3" customFormat="1"/>
    <row r="101" spans="38:49" s="3" customFormat="1"/>
    <row r="102" spans="38:49" s="3" customFormat="1"/>
    <row r="103" spans="38:49" s="3" customFormat="1"/>
    <row r="104" spans="38:49" s="3" customFormat="1"/>
    <row r="105" spans="38:49" s="3" customFormat="1"/>
    <row r="106" spans="38:49" s="3" customFormat="1"/>
    <row r="107" spans="38:49" s="3" customFormat="1"/>
    <row r="108" spans="38:49" s="3" customFormat="1"/>
    <row r="109" spans="38:49" s="3" customFormat="1"/>
    <row r="110" spans="38:49" s="3" customFormat="1"/>
    <row r="111" spans="38:49" s="3" customFormat="1"/>
    <row r="112" spans="38:49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</sheetData>
  <mergeCells count="200">
    <mergeCell ref="H8:I9"/>
    <mergeCell ref="J8:O9"/>
    <mergeCell ref="Y8:Z9"/>
    <mergeCell ref="AA8:AF9"/>
    <mergeCell ref="D5:O6"/>
    <mergeCell ref="U5:AF6"/>
    <mergeCell ref="A13:B14"/>
    <mergeCell ref="R13:S14"/>
    <mergeCell ref="H14:I15"/>
    <mergeCell ref="J14:O15"/>
    <mergeCell ref="Y10:Z11"/>
    <mergeCell ref="AA10:AF11"/>
    <mergeCell ref="H12:I13"/>
    <mergeCell ref="J12:O13"/>
    <mergeCell ref="Y12:Z13"/>
    <mergeCell ref="AA12:AF13"/>
    <mergeCell ref="H10:I11"/>
    <mergeCell ref="J10:O11"/>
    <mergeCell ref="Y14:Z15"/>
    <mergeCell ref="AA14:AF15"/>
    <mergeCell ref="V10:V11"/>
    <mergeCell ref="X8:X9"/>
    <mergeCell ref="X10:X11"/>
    <mergeCell ref="X12:X13"/>
    <mergeCell ref="H18:I19"/>
    <mergeCell ref="J18:O19"/>
    <mergeCell ref="Y18:Z19"/>
    <mergeCell ref="D24:O25"/>
    <mergeCell ref="U24:AF25"/>
    <mergeCell ref="H16:I17"/>
    <mergeCell ref="J16:O17"/>
    <mergeCell ref="Y16:Z17"/>
    <mergeCell ref="AA16:AF17"/>
    <mergeCell ref="AA18:AF19"/>
    <mergeCell ref="H20:I21"/>
    <mergeCell ref="J20:O21"/>
    <mergeCell ref="Y20:Z21"/>
    <mergeCell ref="AA20:AF21"/>
    <mergeCell ref="V16:V17"/>
    <mergeCell ref="H27:I28"/>
    <mergeCell ref="J27:O28"/>
    <mergeCell ref="Y27:Z28"/>
    <mergeCell ref="AA27:AF28"/>
    <mergeCell ref="Y29:Z30"/>
    <mergeCell ref="AA29:AF30"/>
    <mergeCell ref="H31:I32"/>
    <mergeCell ref="J31:O32"/>
    <mergeCell ref="Y31:Z32"/>
    <mergeCell ref="AA31:AF32"/>
    <mergeCell ref="H35:I36"/>
    <mergeCell ref="J35:O36"/>
    <mergeCell ref="Y35:Z36"/>
    <mergeCell ref="AA35:AF36"/>
    <mergeCell ref="H29:I30"/>
    <mergeCell ref="J29:O30"/>
    <mergeCell ref="A32:B33"/>
    <mergeCell ref="R32:S33"/>
    <mergeCell ref="H33:I34"/>
    <mergeCell ref="J33:O34"/>
    <mergeCell ref="U32:U33"/>
    <mergeCell ref="V29:V30"/>
    <mergeCell ref="V35:V36"/>
    <mergeCell ref="G31:G32"/>
    <mergeCell ref="AL89:AW91"/>
    <mergeCell ref="H50:I51"/>
    <mergeCell ref="J50:O51"/>
    <mergeCell ref="AL97:AW99"/>
    <mergeCell ref="H56:I57"/>
    <mergeCell ref="J56:O57"/>
    <mergeCell ref="A51:B52"/>
    <mergeCell ref="AL93:AW95"/>
    <mergeCell ref="H52:I53"/>
    <mergeCell ref="J52:O53"/>
    <mergeCell ref="AL82:AW87"/>
    <mergeCell ref="H58:I59"/>
    <mergeCell ref="J58:O59"/>
    <mergeCell ref="H54:I55"/>
    <mergeCell ref="J54:O55"/>
    <mergeCell ref="A75:P75"/>
    <mergeCell ref="A76:P76"/>
    <mergeCell ref="E55:E56"/>
    <mergeCell ref="B72:E72"/>
    <mergeCell ref="K72:P72"/>
    <mergeCell ref="R72:AG72"/>
    <mergeCell ref="B73:E73"/>
    <mergeCell ref="K73:P73"/>
    <mergeCell ref="R73:AG73"/>
    <mergeCell ref="X37:X38"/>
    <mergeCell ref="X39:X40"/>
    <mergeCell ref="AG31:AG32"/>
    <mergeCell ref="AG39:AG40"/>
    <mergeCell ref="R63:V64"/>
    <mergeCell ref="W63:AA64"/>
    <mergeCell ref="Q43:AF53"/>
    <mergeCell ref="A63:E64"/>
    <mergeCell ref="F63:J64"/>
    <mergeCell ref="D43:O44"/>
    <mergeCell ref="H46:I47"/>
    <mergeCell ref="J46:O47"/>
    <mergeCell ref="H48:I49"/>
    <mergeCell ref="J48:O49"/>
    <mergeCell ref="AA37:AF38"/>
    <mergeCell ref="H39:I40"/>
    <mergeCell ref="J39:O40"/>
    <mergeCell ref="Y39:Z40"/>
    <mergeCell ref="AA39:AF40"/>
    <mergeCell ref="H37:I38"/>
    <mergeCell ref="J37:O38"/>
    <mergeCell ref="Y37:Z38"/>
    <mergeCell ref="Y33:Z34"/>
    <mergeCell ref="AA33:AF34"/>
    <mergeCell ref="X14:X15"/>
    <mergeCell ref="X16:X17"/>
    <mergeCell ref="X18:X19"/>
    <mergeCell ref="X20:X21"/>
    <mergeCell ref="X27:X28"/>
    <mergeCell ref="X29:X30"/>
    <mergeCell ref="X31:X32"/>
    <mergeCell ref="X33:X34"/>
    <mergeCell ref="X35:X36"/>
    <mergeCell ref="C5:C6"/>
    <mergeCell ref="C24:C25"/>
    <mergeCell ref="C43:C44"/>
    <mergeCell ref="D13:D14"/>
    <mergeCell ref="D32:D33"/>
    <mergeCell ref="D51:D52"/>
    <mergeCell ref="E10:E11"/>
    <mergeCell ref="E17:E18"/>
    <mergeCell ref="E29:E30"/>
    <mergeCell ref="E36:E37"/>
    <mergeCell ref="E48:E49"/>
    <mergeCell ref="G8:G9"/>
    <mergeCell ref="G10:G11"/>
    <mergeCell ref="G12:G13"/>
    <mergeCell ref="G14:G15"/>
    <mergeCell ref="G16:G17"/>
    <mergeCell ref="G18:G19"/>
    <mergeCell ref="G20:G21"/>
    <mergeCell ref="G27:G28"/>
    <mergeCell ref="G29:G30"/>
    <mergeCell ref="B74:E74"/>
    <mergeCell ref="F74:G74"/>
    <mergeCell ref="I74:J74"/>
    <mergeCell ref="K74:P74"/>
    <mergeCell ref="B70:E70"/>
    <mergeCell ref="K70:P70"/>
    <mergeCell ref="S70:V70"/>
    <mergeCell ref="AB70:AG70"/>
    <mergeCell ref="B71:E71"/>
    <mergeCell ref="K71:P71"/>
    <mergeCell ref="S71:V71"/>
    <mergeCell ref="W71:X71"/>
    <mergeCell ref="Z71:AA71"/>
    <mergeCell ref="AB71:AG71"/>
    <mergeCell ref="B67:E67"/>
    <mergeCell ref="K67:P67"/>
    <mergeCell ref="S67:V67"/>
    <mergeCell ref="AB67:AG67"/>
    <mergeCell ref="B68:E68"/>
    <mergeCell ref="K68:P68"/>
    <mergeCell ref="S68:V68"/>
    <mergeCell ref="AB68:AG68"/>
    <mergeCell ref="B69:E69"/>
    <mergeCell ref="K69:P69"/>
    <mergeCell ref="S69:V69"/>
    <mergeCell ref="AB69:AG69"/>
    <mergeCell ref="K64:P64"/>
    <mergeCell ref="AB64:AG64"/>
    <mergeCell ref="B65:E65"/>
    <mergeCell ref="K65:P65"/>
    <mergeCell ref="S65:V65"/>
    <mergeCell ref="AB65:AG65"/>
    <mergeCell ref="B66:E66"/>
    <mergeCell ref="K66:P66"/>
    <mergeCell ref="S66:V66"/>
    <mergeCell ref="AB66:AG66"/>
    <mergeCell ref="A1:AG1"/>
    <mergeCell ref="A2:AG2"/>
    <mergeCell ref="A3:AG3"/>
    <mergeCell ref="A61:P61"/>
    <mergeCell ref="R61:AG61"/>
    <mergeCell ref="A62:P62"/>
    <mergeCell ref="R62:AG62"/>
    <mergeCell ref="K63:P63"/>
    <mergeCell ref="AB63:AG63"/>
    <mergeCell ref="G33:G34"/>
    <mergeCell ref="G35:G36"/>
    <mergeCell ref="G37:G38"/>
    <mergeCell ref="G39:G40"/>
    <mergeCell ref="G46:G47"/>
    <mergeCell ref="G48:G49"/>
    <mergeCell ref="G50:G51"/>
    <mergeCell ref="G52:G53"/>
    <mergeCell ref="G54:G55"/>
    <mergeCell ref="G56:G57"/>
    <mergeCell ref="G58:G59"/>
    <mergeCell ref="R59:R60"/>
    <mergeCell ref="T5:T6"/>
    <mergeCell ref="T24:T25"/>
    <mergeCell ref="U13:U14"/>
  </mergeCells>
  <phoneticPr fontId="29"/>
  <printOptions horizontalCentered="1"/>
  <pageMargins left="0" right="0" top="0.39305555555555599" bottom="0.196527777777778" header="0.31458333333333299" footer="0.31458333333333299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18</vt:i4>
      </vt:variant>
    </vt:vector>
  </HeadingPairs>
  <TitlesOfParts>
    <vt:vector size="39" baseType="lpstr">
      <vt:lpstr>４月２０日組合せ</vt:lpstr>
      <vt:lpstr>4.20 対戦Ａ</vt:lpstr>
      <vt:lpstr>4.20 対戦Ｂ</vt:lpstr>
      <vt:lpstr>4.20 対戦Ｃ</vt:lpstr>
      <vt:lpstr>4.20 対戦Ｄ</vt:lpstr>
      <vt:lpstr>4.20 対戦Ｅ</vt:lpstr>
      <vt:lpstr>４月２０日結果</vt:lpstr>
      <vt:lpstr>●</vt:lpstr>
      <vt:lpstr>４月２１日組合せ</vt:lpstr>
      <vt:lpstr>4.21 対戦Ａ</vt:lpstr>
      <vt:lpstr>4.21 対戦Ｂ</vt:lpstr>
      <vt:lpstr>4.21 対戦Ｃ</vt:lpstr>
      <vt:lpstr>4.21 対戦Ｄ</vt:lpstr>
      <vt:lpstr>4.21 対戦Ｅ</vt:lpstr>
      <vt:lpstr>４月２１日結果</vt:lpstr>
      <vt:lpstr>▲</vt:lpstr>
      <vt:lpstr>４月２９日結果(第１シード決定戦)</vt:lpstr>
      <vt:lpstr>４月２９日結果 (第11代表決定戦)</vt:lpstr>
      <vt:lpstr>４月２９日結果 (第12代表決定戦)</vt:lpstr>
      <vt:lpstr>Sheet1</vt:lpstr>
      <vt:lpstr>Sheet2</vt:lpstr>
      <vt:lpstr>'4.20 対戦Ａ'!Print_Area</vt:lpstr>
      <vt:lpstr>'4.20 対戦Ｂ'!Print_Area</vt:lpstr>
      <vt:lpstr>'4.20 対戦Ｃ'!Print_Area</vt:lpstr>
      <vt:lpstr>'4.20 対戦Ｄ'!Print_Area</vt:lpstr>
      <vt:lpstr>'4.20 対戦Ｅ'!Print_Area</vt:lpstr>
      <vt:lpstr>'4.21 対戦Ａ'!Print_Area</vt:lpstr>
      <vt:lpstr>'4.21 対戦Ｂ'!Print_Area</vt:lpstr>
      <vt:lpstr>'4.21 対戦Ｃ'!Print_Area</vt:lpstr>
      <vt:lpstr>'4.21 対戦Ｄ'!Print_Area</vt:lpstr>
      <vt:lpstr>'4.21 対戦Ｅ'!Print_Area</vt:lpstr>
      <vt:lpstr>'４月２０日結果'!Print_Area</vt:lpstr>
      <vt:lpstr>'４月２０日組合せ'!Print_Area</vt:lpstr>
      <vt:lpstr>'４月２１日結果'!Print_Area</vt:lpstr>
      <vt:lpstr>'４月２１日組合せ'!Print_Area</vt:lpstr>
      <vt:lpstr>'４月２９日結果 (第11代表決定戦)'!Print_Area</vt:lpstr>
      <vt:lpstr>'４月２９日結果 (第12代表決定戦)'!Print_Area</vt:lpstr>
      <vt:lpstr>'４月２９日結果(第１シード決定戦)'!Print_Area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askit02</cp:lastModifiedBy>
  <cp:lastPrinted>2019-04-29T07:36:30Z</cp:lastPrinted>
  <dcterms:created xsi:type="dcterms:W3CDTF">2017-02-02T04:58:00Z</dcterms:created>
  <dcterms:modified xsi:type="dcterms:W3CDTF">2019-04-29T07:36:40Z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